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Итоговая оценка" sheetId="1" r:id="rId1"/>
    <sheet name="расчет веса  общ" sheetId="2" r:id="rId2"/>
    <sheet name="1.1" sheetId="3" r:id="rId3"/>
    <sheet name="1.2" sheetId="4" r:id="rId4"/>
    <sheet name="1.3" sheetId="5" r:id="rId5"/>
    <sheet name="1.4" sheetId="6" r:id="rId6"/>
    <sheet name="расчет веса 1" sheetId="7" r:id="rId7"/>
    <sheet name="2.1" sheetId="8" r:id="rId8"/>
    <sheet name="2.2" sheetId="9" r:id="rId9"/>
    <sheet name="2.3" sheetId="10" r:id="rId10"/>
    <sheet name="2.4" sheetId="11" r:id="rId11"/>
    <sheet name="2.5" sheetId="12" r:id="rId12"/>
    <sheet name="2.6" sheetId="13" r:id="rId13"/>
    <sheet name="2.7" sheetId="14" r:id="rId14"/>
    <sheet name="2.8" sheetId="15" r:id="rId15"/>
    <sheet name="2.9" sheetId="16" r:id="rId16"/>
    <sheet name="расчет веса 2" sheetId="17" r:id="rId17"/>
    <sheet name="3.1" sheetId="18" r:id="rId18"/>
    <sheet name="3.2" sheetId="19" r:id="rId19"/>
    <sheet name="расчет веса 3" sheetId="20" r:id="rId20"/>
    <sheet name="4.1" sheetId="21" r:id="rId21"/>
    <sheet name="4.2" sheetId="22" r:id="rId22"/>
    <sheet name="5.1" sheetId="23" r:id="rId23"/>
    <sheet name="5.2" sheetId="24" r:id="rId24"/>
    <sheet name="5.3" sheetId="25" r:id="rId25"/>
    <sheet name="5.4" sheetId="26" r:id="rId26"/>
    <sheet name="5.5" sheetId="27" r:id="rId27"/>
    <sheet name="расчет веса 5" sheetId="28" r:id="rId28"/>
  </sheets>
  <definedNames>
    <definedName name="_xlnm.Print_Area" localSheetId="0">'Итоговая оценка'!$A$1:$AP$36</definedName>
  </definedNames>
  <calcPr fullCalcOnLoad="1"/>
</workbook>
</file>

<file path=xl/sharedStrings.xml><?xml version="1.0" encoding="utf-8"?>
<sst xmlns="http://schemas.openxmlformats.org/spreadsheetml/2006/main" count="814" uniqueCount="198">
  <si>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</si>
  <si>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</si>
  <si>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</si>
  <si>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</si>
  <si>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</si>
  <si>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</si>
  <si>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</si>
  <si>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</si>
  <si>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</si>
  <si>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Показатель</t>
  </si>
  <si>
    <t>Вес показателя</t>
  </si>
  <si>
    <t>Оценка</t>
  </si>
  <si>
    <t>Наименование поселения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</si>
  <si>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</si>
  <si>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</si>
  <si>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</si>
  <si>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</si>
  <si>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</si>
  <si>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</si>
  <si>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</si>
  <si>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</si>
  <si>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</si>
  <si>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</si>
  <si>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</si>
  <si>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</si>
  <si>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</si>
  <si>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</si>
  <si>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4.1</t>
  </si>
  <si>
    <t>4.2</t>
  </si>
  <si>
    <t>6.1</t>
  </si>
  <si>
    <t>6.2</t>
  </si>
  <si>
    <t>7.1</t>
  </si>
  <si>
    <t>7.2</t>
  </si>
  <si>
    <t>7.3</t>
  </si>
  <si>
    <t>Итого</t>
  </si>
  <si>
    <t>Рейтинг</t>
  </si>
  <si>
    <t>МО</t>
  </si>
  <si>
    <t>1</t>
  </si>
  <si>
    <t>2</t>
  </si>
  <si>
    <t>4</t>
  </si>
  <si>
    <t>5</t>
  </si>
  <si>
    <t>3</t>
  </si>
  <si>
    <t>6</t>
  </si>
  <si>
    <t>7</t>
  </si>
  <si>
    <t>8</t>
  </si>
  <si>
    <t>5.1</t>
  </si>
  <si>
    <t>5.2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</si>
  <si>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</si>
  <si>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</si>
  <si>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</si>
  <si>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</si>
  <si>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Финансовое управление</t>
  </si>
  <si>
    <t>Управление образования</t>
  </si>
  <si>
    <t>Отдел культуры</t>
  </si>
  <si>
    <t>ЦРБ</t>
  </si>
  <si>
    <t>Отдел физической культуры</t>
  </si>
  <si>
    <t>Отдел по делам молодежи</t>
  </si>
  <si>
    <t>Отдел по вопросам семьи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</si>
  <si>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</si>
  <si>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</si>
  <si>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</si>
  <si>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</si>
  <si>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</si>
  <si>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</si>
  <si>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Sp - cумма бюджетных ассигнований, представленная в виде долгосрочных и ведомственных целевых программ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</si>
  <si>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</si>
  <si>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</si>
  <si>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</si>
  <si>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</si>
  <si>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</si>
  <si>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</si>
  <si>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</si>
  <si>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</si>
  <si>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</si>
  <si>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</si>
  <si>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</si>
  <si>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</si>
  <si>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</si>
  <si>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</si>
  <si>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</si>
  <si>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</si>
  <si>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</si>
  <si>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</si>
  <si>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</si>
  <si>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</si>
  <si>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</si>
  <si>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</si>
  <si>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</si>
  <si>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</si>
  <si>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</si>
  <si>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</si>
  <si>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</si>
  <si>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</si>
  <si>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</si>
  <si>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N - общее количество принятых от ГРБС отделом казначейского контроля финансового управления расходных расписаний, оформленных ГРБС</t>
  </si>
  <si>
    <t xml:space="preserve">Наличие правового акта утверждающего Порядок составления, утверждени и ведения бюджетных смет </t>
  </si>
  <si>
    <t>утвержден/ не утвержден</t>
  </si>
  <si>
    <t>Качество составления прогнозных показателей исполнения бюджетных обязательств</t>
  </si>
  <si>
    <t>Р - общее количество справок об изменении кассового плана в части кассовых выплат (за счет собственных средств бюджета МО)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</si>
  <si>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</si>
  <si>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</si>
  <si>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</si>
  <si>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Эффективность использования межбюджетных трансфертов, полученных из краевого бюджета</t>
  </si>
  <si>
    <t>Nа - объем поступивших в бюджет МО Приморско-Ахтарский район межбюджетных трансфертов в отчетном финансовом году</t>
  </si>
  <si>
    <t>Качество администрирования доходов по возврату остатков в краевой бюджет</t>
  </si>
  <si>
    <t>Rp - плановые объемы доходов по возврату остатков в краевой бюджет по состоянию на 1 апреля года, следующего за отчетным</t>
  </si>
  <si>
    <t>Rj - кассовое исполнение по доходам по возврату остатков в краевой бюджет по состоянию на 1 апреля года, следующего за отчетным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</si>
  <si>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</si>
  <si>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</si>
  <si>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Осуществление мероприятий внутреннего контроля</t>
  </si>
  <si>
    <t>Наличие в годовой бюджетной отчетности за отчетный финансовый год запалненной таблицы "Сведения о результатах мероприятий внутреннего контроля"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</si>
  <si>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</si>
  <si>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</si>
  <si>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</si>
  <si>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Проведение инвентаризаций</t>
  </si>
  <si>
    <t>Наличие в годовой бюджетной отчетности за отчетный финансовый год заполненной таблицы "Сведения о проведении инвентаризаций"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</si>
  <si>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</si>
  <si>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</si>
  <si>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</si>
  <si>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</si>
  <si>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</si>
  <si>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</si>
  <si>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</si>
  <si>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</si>
  <si>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</si>
  <si>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Наличие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</t>
  </si>
  <si>
    <t xml:space="preserve">Свод показателей к оценке качества финансового менеджмента </t>
  </si>
  <si>
    <t>Наличие правового акта ГРБС, обеспечивающего наличие процедур и порядка осуществления мониторинга результатов деятельности подведомственных муниципальных учреждений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</si>
  <si>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</si>
  <si>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</si>
  <si>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</si>
  <si>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</si>
  <si>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</si>
  <si>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</si>
  <si>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</si>
  <si>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2.5</t>
  </si>
  <si>
    <t>2.6.</t>
  </si>
  <si>
    <t>2.7</t>
  </si>
  <si>
    <t>2.8</t>
  </si>
  <si>
    <t>2.9</t>
  </si>
  <si>
    <t>5.3</t>
  </si>
  <si>
    <t>5.4</t>
  </si>
  <si>
    <t>5.5</t>
  </si>
  <si>
    <t>Итого 1</t>
  </si>
  <si>
    <t>вес группы</t>
  </si>
  <si>
    <t>Итого 2</t>
  </si>
  <si>
    <t>Итого 3</t>
  </si>
  <si>
    <t>Итого 4</t>
  </si>
  <si>
    <t>Итого 5</t>
  </si>
  <si>
    <t>9</t>
  </si>
  <si>
    <t>для всех ГРБС</t>
  </si>
  <si>
    <t>№ показателя</t>
  </si>
  <si>
    <t>Для кого рассчитывается</t>
  </si>
  <si>
    <t>Распределение показателя</t>
  </si>
  <si>
    <t>Итоговое значение</t>
  </si>
  <si>
    <t>2.6</t>
  </si>
  <si>
    <t>за исключением  953</t>
  </si>
  <si>
    <t>Расчет для   953</t>
  </si>
  <si>
    <t>0</t>
  </si>
  <si>
    <t>Расчет для   926, 928</t>
  </si>
  <si>
    <t>40/60*60=40</t>
  </si>
  <si>
    <t>Расчет для   901, 905, 953</t>
  </si>
  <si>
    <t>20/80*20=5</t>
  </si>
  <si>
    <t>№ группы показателей</t>
  </si>
  <si>
    <t>4/96*24=1</t>
  </si>
  <si>
    <t>Sаппарат, межбюдж-сумма ассигнований, предусмотренная на содержание органов местного самоуправления, предоставление межбюджетных трансфертов, предоставление социальных выплат за счет средств краевого бюджета вне рамок целевых программ</t>
  </si>
  <si>
    <t>Наличие утвержденного  Порядка составления, утверждения и ведения бюджетных смет подведомственных ГРБС получателей бюджетных средств</t>
  </si>
  <si>
    <t>1,4</t>
  </si>
  <si>
    <t>30/70*25=10,714</t>
  </si>
  <si>
    <t>30/70*20=8,572</t>
  </si>
  <si>
    <t>КСП</t>
  </si>
  <si>
    <t xml:space="preserve">КСП </t>
  </si>
  <si>
    <t>ксп</t>
  </si>
  <si>
    <t>за исключением 901, 905, 910,  953</t>
  </si>
  <si>
    <t>УО</t>
  </si>
  <si>
    <t>ОК</t>
  </si>
  <si>
    <t>для всех ГРБС, за исключением 901, 905, 910, 953</t>
  </si>
  <si>
    <t>Расчет для  901, 910</t>
  </si>
  <si>
    <t>2013 год</t>
  </si>
  <si>
    <t>Dn - объем дебиторской задолженности по расчетам с поставщиками и подрядчиками по состоянию на 1 января года, следующего за отчетным (01.01.2014)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</si>
  <si>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</si>
  <si>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да</t>
  </si>
  <si>
    <t>не представлена информация</t>
  </si>
  <si>
    <t>не утвержден</t>
  </si>
  <si>
    <t>нет</t>
  </si>
  <si>
    <t>имеется</t>
  </si>
  <si>
    <t>не возвращался</t>
  </si>
  <si>
    <t>выполняется</t>
  </si>
  <si>
    <t>Расчет для  901, 905, 910, 953</t>
  </si>
  <si>
    <t>представлены</t>
  </si>
  <si>
    <t>не представлены</t>
  </si>
  <si>
    <t>для всех ГРБС, за исключением 901</t>
  </si>
  <si>
    <t>за исключением 901</t>
  </si>
  <si>
    <t>40/60*8=5,333</t>
  </si>
  <si>
    <t>40/60*9=6,0</t>
  </si>
  <si>
    <t>40/60*4=2,667</t>
  </si>
  <si>
    <t>40/60*16=9,397</t>
  </si>
  <si>
    <t>40/60*15=10,0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</si>
</sst>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4" borderId="1" xfId="0" applyNumberForma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49" fontId="0" fillId="5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87" fontId="0" fillId="0" borderId="1" xfId="0" applyNumberFormat="1" applyBorder="1" applyAlignment="1">
      <alignment/>
    </xf>
    <xf numFmtId="184" fontId="0" fillId="0" borderId="2" xfId="0" applyNumberFormat="1" applyFill="1" applyBorder="1" applyAlignment="1">
      <alignment/>
    </xf>
    <xf numFmtId="49" fontId="5" fillId="5" borderId="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" xfId="18" applyNumberFormat="1" applyFont="1" applyFill="1" applyBorder="1" applyAlignment="1" applyProtection="1">
      <alignment/>
      <protection hidden="1"/>
    </xf>
    <xf numFmtId="4" fontId="7" fillId="0" borderId="1" xfId="0" applyNumberFormat="1" applyFont="1" applyBorder="1" applyAlignment="1">
      <alignment/>
    </xf>
    <xf numFmtId="188" fontId="6" fillId="0" borderId="1" xfId="18" applyNumberFormat="1" applyFont="1" applyFill="1" applyBorder="1" applyAlignment="1" applyProtection="1">
      <alignment horizontal="right"/>
      <protection hidden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15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15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0" fontId="1" fillId="3" borderId="0" xfId="0" applyFont="1" applyFill="1" applyBorder="1" applyAlignment="1">
      <alignment horizontal="center" wrapText="1"/>
    </xf>
    <xf numFmtId="188" fontId="8" fillId="0" borderId="1" xfId="18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188" fontId="8" fillId="0" borderId="1" xfId="18" applyNumberFormat="1" applyFont="1" applyFill="1" applyBorder="1" applyAlignment="1" applyProtection="1">
      <alignment horizontal="right"/>
      <protection hidden="1"/>
    </xf>
    <xf numFmtId="0" fontId="0" fillId="3" borderId="3" xfId="0" applyFill="1" applyBorder="1" applyAlignment="1">
      <alignment/>
    </xf>
    <xf numFmtId="188" fontId="0" fillId="0" borderId="1" xfId="0" applyNumberFormat="1" applyBorder="1" applyAlignment="1">
      <alignment/>
    </xf>
    <xf numFmtId="188" fontId="4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9" fontId="0" fillId="3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5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49" fontId="0" fillId="2" borderId="4" xfId="0" applyNumberForma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8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5"/>
  <sheetViews>
    <sheetView tabSelected="1" view="pageBreakPreview" zoomScale="60" workbookViewId="0" topLeftCell="A1">
      <selection activeCell="AN34" sqref="AN34"/>
    </sheetView>
  </sheetViews>
  <sheetFormatPr defaultColWidth="9.140625" defaultRowHeight="12.75"/>
  <cols>
    <col min="2" max="2" width="25.57421875" style="0" customWidth="1"/>
    <col min="3" max="3" width="16.421875" style="0" customWidth="1"/>
    <col min="4" max="4" width="13.28125" style="0" customWidth="1"/>
    <col min="5" max="5" width="13.8515625" style="0" customWidth="1"/>
    <col min="6" max="9" width="10.28125" style="0" customWidth="1"/>
    <col min="10" max="12" width="10.8515625" style="0" bestFit="1" customWidth="1"/>
    <col min="27" max="29" width="10.8515625" style="0" bestFit="1" customWidth="1"/>
    <col min="30" max="30" width="9.28125" style="0" bestFit="1" customWidth="1"/>
    <col min="31" max="37" width="10.8515625" style="0" bestFit="1" customWidth="1"/>
    <col min="38" max="38" width="9.28125" style="0" bestFit="1" customWidth="1"/>
    <col min="39" max="39" width="10.8515625" style="0" bestFit="1" customWidth="1"/>
    <col min="40" max="40" width="10.57421875" style="0" customWidth="1"/>
    <col min="41" max="41" width="9.28125" style="0" bestFit="1" customWidth="1"/>
    <col min="42" max="42" width="20.140625" style="0" bestFit="1" customWidth="1"/>
  </cols>
  <sheetData>
    <row r="2" spans="2:9" ht="27.75" customHeight="1">
      <c r="B2" s="96" t="s">
        <v>126</v>
      </c>
      <c r="C2" s="97"/>
      <c r="D2" s="97"/>
      <c r="E2" s="97"/>
      <c r="F2" s="98"/>
      <c r="G2" s="76"/>
      <c r="H2" s="76"/>
      <c r="I2" s="76"/>
    </row>
    <row r="4" spans="2:42" ht="87" customHeight="1" hidden="1">
      <c r="B4" s="2" t="s">
        <v>12</v>
      </c>
      <c r="C4" s="4" t="s">
        <v>16</v>
      </c>
      <c r="D4" s="4" t="s">
        <v>17</v>
      </c>
      <c r="E4" s="4" t="s">
        <v>18</v>
      </c>
      <c r="F4" s="4" t="s">
        <v>20</v>
      </c>
      <c r="G4" s="4"/>
      <c r="H4" s="4"/>
      <c r="I4" s="4"/>
      <c r="J4" s="5" t="s">
        <v>21</v>
      </c>
      <c r="K4" s="5" t="s">
        <v>22</v>
      </c>
      <c r="L4" s="5" t="s">
        <v>23</v>
      </c>
      <c r="M4" s="5" t="s">
        <v>24</v>
      </c>
      <c r="N4" s="5"/>
      <c r="O4" s="5"/>
      <c r="P4" s="5"/>
      <c r="Q4" s="5"/>
      <c r="R4" s="5"/>
      <c r="S4" s="5"/>
      <c r="T4" s="5"/>
      <c r="U4" s="5"/>
      <c r="V4" s="5" t="s">
        <v>25</v>
      </c>
      <c r="W4" s="5" t="s">
        <v>26</v>
      </c>
      <c r="X4" s="5"/>
      <c r="Y4" s="5"/>
      <c r="Z4" s="5"/>
      <c r="AA4" s="5" t="s">
        <v>27</v>
      </c>
      <c r="AB4" s="5" t="s">
        <v>28</v>
      </c>
      <c r="AC4" s="5"/>
      <c r="AD4" s="5"/>
      <c r="AE4" s="5"/>
      <c r="AF4" s="5" t="s">
        <v>29</v>
      </c>
      <c r="AG4" s="5" t="s">
        <v>30</v>
      </c>
      <c r="AH4" s="5" t="s">
        <v>31</v>
      </c>
      <c r="AI4" s="5" t="s">
        <v>32</v>
      </c>
      <c r="AJ4" s="5" t="s">
        <v>33</v>
      </c>
      <c r="AK4" s="5"/>
      <c r="AL4" s="5"/>
      <c r="AM4" s="5"/>
      <c r="AN4" s="5" t="s">
        <v>34</v>
      </c>
      <c r="AO4" s="5" t="s">
        <v>35</v>
      </c>
      <c r="AP4" s="5" t="s">
        <v>36</v>
      </c>
    </row>
    <row r="5" spans="2:42" ht="12.75" hidden="1">
      <c r="B5" s="3" t="s">
        <v>0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G5" s="7"/>
      <c r="H5" s="7"/>
      <c r="I5" s="7"/>
      <c r="J5" s="7" t="e">
        <f>#REF!</f>
        <v>#REF!</v>
      </c>
      <c r="K5" s="7" t="e">
        <f>#REF!</f>
        <v>#REF!</v>
      </c>
      <c r="L5" s="7" t="e">
        <f>#REF!</f>
        <v>#REF!</v>
      </c>
      <c r="M5" s="7" t="e">
        <f>#REF!</f>
        <v>#REF!</v>
      </c>
      <c r="N5" s="7"/>
      <c r="O5" s="7"/>
      <c r="P5" s="7"/>
      <c r="Q5" s="7"/>
      <c r="R5" s="7"/>
      <c r="S5" s="7"/>
      <c r="T5" s="7"/>
      <c r="U5" s="7"/>
      <c r="V5" s="7" t="e">
        <f>#REF!</f>
        <v>#REF!</v>
      </c>
      <c r="W5" s="7" t="e">
        <f>#REF!</f>
        <v>#REF!</v>
      </c>
      <c r="X5" s="7"/>
      <c r="Y5" s="7"/>
      <c r="Z5" s="7"/>
      <c r="AA5" s="7" t="e">
        <f>#REF!</f>
        <v>#REF!</v>
      </c>
      <c r="AB5" s="7" t="e">
        <f>#REF!</f>
        <v>#REF!</v>
      </c>
      <c r="AC5" s="7"/>
      <c r="AD5" s="7"/>
      <c r="AE5" s="7"/>
      <c r="AF5" s="7" t="e">
        <f>#REF!</f>
        <v>#REF!</v>
      </c>
      <c r="AG5" s="7" t="e">
        <f>#REF!</f>
        <v>#REF!</v>
      </c>
      <c r="AH5" s="7" t="e">
        <f>#REF!</f>
        <v>#REF!</v>
      </c>
      <c r="AI5" s="7">
        <f>'4.2'!F6</f>
        <v>70</v>
      </c>
      <c r="AJ5" s="7">
        <f>'1.1'!H6</f>
        <v>28.572</v>
      </c>
      <c r="AK5" s="7"/>
      <c r="AL5" s="7"/>
      <c r="AM5" s="7"/>
      <c r="AN5" s="7" t="e">
        <f aca="true" t="shared" si="0" ref="AN5:AN13">SUM(C5:AJ5)</f>
        <v>#REF!</v>
      </c>
      <c r="AO5" s="11" t="s">
        <v>37</v>
      </c>
      <c r="AP5" s="3" t="s">
        <v>0</v>
      </c>
    </row>
    <row r="6" spans="2:42" ht="12.75" hidden="1">
      <c r="B6" s="3" t="s">
        <v>1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/>
      <c r="H6" s="7"/>
      <c r="I6" s="7"/>
      <c r="J6" s="7" t="e">
        <f>#REF!</f>
        <v>#REF!</v>
      </c>
      <c r="K6" s="7" t="e">
        <f>#REF!</f>
        <v>#REF!</v>
      </c>
      <c r="L6" s="7" t="e">
        <f>#REF!</f>
        <v>#REF!</v>
      </c>
      <c r="M6" s="7" t="e">
        <f>#REF!</f>
        <v>#REF!</v>
      </c>
      <c r="N6" s="7"/>
      <c r="O6" s="7"/>
      <c r="P6" s="7"/>
      <c r="Q6" s="7"/>
      <c r="R6" s="7"/>
      <c r="S6" s="7"/>
      <c r="T6" s="7"/>
      <c r="U6" s="7"/>
      <c r="V6" s="7" t="e">
        <f>#REF!</f>
        <v>#REF!</v>
      </c>
      <c r="W6" s="7" t="e">
        <f>#REF!</f>
        <v>#REF!</v>
      </c>
      <c r="X6" s="7"/>
      <c r="Y6" s="7"/>
      <c r="Z6" s="7"/>
      <c r="AA6" s="7" t="e">
        <f>#REF!</f>
        <v>#REF!</v>
      </c>
      <c r="AB6" s="7" t="e">
        <f>#REF!</f>
        <v>#REF!</v>
      </c>
      <c r="AC6" s="7"/>
      <c r="AD6" s="7"/>
      <c r="AE6" s="7"/>
      <c r="AF6" s="7" t="e">
        <f>#REF!</f>
        <v>#REF!</v>
      </c>
      <c r="AG6" s="7" t="e">
        <f>#REF!</f>
        <v>#REF!</v>
      </c>
      <c r="AH6" s="7" t="e">
        <f>#REF!</f>
        <v>#REF!</v>
      </c>
      <c r="AI6" s="7">
        <f>'4.2'!F7</f>
        <v>70</v>
      </c>
      <c r="AJ6" s="7">
        <f>'1.1'!H7</f>
        <v>20</v>
      </c>
      <c r="AK6" s="7"/>
      <c r="AL6" s="7"/>
      <c r="AM6" s="7"/>
      <c r="AN6" s="7" t="e">
        <f t="shared" si="0"/>
        <v>#REF!</v>
      </c>
      <c r="AO6" s="11" t="s">
        <v>40</v>
      </c>
      <c r="AP6" s="3" t="s">
        <v>1</v>
      </c>
    </row>
    <row r="7" spans="2:42" ht="12.75" hidden="1">
      <c r="B7" s="3" t="s">
        <v>2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/>
      <c r="H7" s="7"/>
      <c r="I7" s="7"/>
      <c r="J7" s="7" t="e">
        <f>#REF!</f>
        <v>#REF!</v>
      </c>
      <c r="K7" s="7" t="e">
        <f>#REF!</f>
        <v>#REF!</v>
      </c>
      <c r="L7" s="7" t="e">
        <f>#REF!</f>
        <v>#REF!</v>
      </c>
      <c r="M7" s="7" t="e">
        <f>#REF!</f>
        <v>#REF!</v>
      </c>
      <c r="N7" s="7"/>
      <c r="O7" s="7"/>
      <c r="P7" s="7"/>
      <c r="Q7" s="7"/>
      <c r="R7" s="7"/>
      <c r="S7" s="7"/>
      <c r="T7" s="7"/>
      <c r="U7" s="7"/>
      <c r="V7" s="7" t="e">
        <f>#REF!</f>
        <v>#REF!</v>
      </c>
      <c r="W7" s="7" t="e">
        <f>#REF!</f>
        <v>#REF!</v>
      </c>
      <c r="X7" s="7"/>
      <c r="Y7" s="7"/>
      <c r="Z7" s="7"/>
      <c r="AA7" s="7" t="e">
        <f>#REF!</f>
        <v>#REF!</v>
      </c>
      <c r="AB7" s="7" t="e">
        <f>#REF!</f>
        <v>#REF!</v>
      </c>
      <c r="AC7" s="7"/>
      <c r="AD7" s="7"/>
      <c r="AE7" s="7"/>
      <c r="AF7" s="7" t="e">
        <f>#REF!</f>
        <v>#REF!</v>
      </c>
      <c r="AG7" s="7" t="e">
        <f>#REF!</f>
        <v>#REF!</v>
      </c>
      <c r="AH7" s="7" t="e">
        <f>#REF!</f>
        <v>#REF!</v>
      </c>
      <c r="AI7" s="7" t="e">
        <f>'4.2'!#REF!</f>
        <v>#REF!</v>
      </c>
      <c r="AJ7" s="7" t="e">
        <f>'1.1'!#REF!</f>
        <v>#REF!</v>
      </c>
      <c r="AK7" s="7"/>
      <c r="AL7" s="7"/>
      <c r="AM7" s="7"/>
      <c r="AN7" s="7" t="e">
        <f t="shared" si="0"/>
        <v>#REF!</v>
      </c>
      <c r="AO7" s="11" t="s">
        <v>38</v>
      </c>
      <c r="AP7" s="3" t="s">
        <v>2</v>
      </c>
    </row>
    <row r="8" spans="2:42" ht="12.75" hidden="1">
      <c r="B8" s="3" t="s">
        <v>3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G8" s="7"/>
      <c r="H8" s="7"/>
      <c r="I8" s="7"/>
      <c r="J8" s="7" t="e">
        <f>#REF!</f>
        <v>#REF!</v>
      </c>
      <c r="K8" s="7" t="e">
        <f>#REF!</f>
        <v>#REF!</v>
      </c>
      <c r="L8" s="7" t="e">
        <f>#REF!</f>
        <v>#REF!</v>
      </c>
      <c r="M8" s="7" t="e">
        <f>#REF!</f>
        <v>#REF!</v>
      </c>
      <c r="N8" s="7"/>
      <c r="O8" s="7"/>
      <c r="P8" s="7"/>
      <c r="Q8" s="7"/>
      <c r="R8" s="7"/>
      <c r="S8" s="7"/>
      <c r="T8" s="7"/>
      <c r="U8" s="7"/>
      <c r="V8" s="7" t="e">
        <f>#REF!</f>
        <v>#REF!</v>
      </c>
      <c r="W8" s="7" t="e">
        <f>#REF!</f>
        <v>#REF!</v>
      </c>
      <c r="X8" s="7"/>
      <c r="Y8" s="7"/>
      <c r="Z8" s="7"/>
      <c r="AA8" s="7" t="e">
        <f>#REF!</f>
        <v>#REF!</v>
      </c>
      <c r="AB8" s="7" t="e">
        <f>#REF!</f>
        <v>#REF!</v>
      </c>
      <c r="AC8" s="7"/>
      <c r="AD8" s="7"/>
      <c r="AE8" s="7"/>
      <c r="AF8" s="7" t="e">
        <f>#REF!</f>
        <v>#REF!</v>
      </c>
      <c r="AG8" s="7" t="e">
        <f>#REF!</f>
        <v>#REF!</v>
      </c>
      <c r="AH8" s="7" t="e">
        <f>#REF!</f>
        <v>#REF!</v>
      </c>
      <c r="AI8" s="7">
        <f>'4.2'!F9</f>
        <v>70</v>
      </c>
      <c r="AJ8" s="7">
        <f>'1.1'!H9</f>
        <v>20</v>
      </c>
      <c r="AK8" s="7"/>
      <c r="AL8" s="7"/>
      <c r="AM8" s="7"/>
      <c r="AN8" s="7" t="e">
        <f t="shared" si="0"/>
        <v>#REF!</v>
      </c>
      <c r="AO8" s="11">
        <v>3</v>
      </c>
      <c r="AP8" s="3" t="s">
        <v>3</v>
      </c>
    </row>
    <row r="9" spans="2:42" ht="12.75" hidden="1">
      <c r="B9" s="3" t="s">
        <v>4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G9" s="7"/>
      <c r="H9" s="7"/>
      <c r="I9" s="7"/>
      <c r="J9" s="7" t="e">
        <f>#REF!</f>
        <v>#REF!</v>
      </c>
      <c r="K9" s="7" t="e">
        <f>#REF!</f>
        <v>#REF!</v>
      </c>
      <c r="L9" s="7" t="e">
        <f>#REF!</f>
        <v>#REF!</v>
      </c>
      <c r="M9" s="7" t="e">
        <f>#REF!</f>
        <v>#REF!</v>
      </c>
      <c r="N9" s="7"/>
      <c r="O9" s="7"/>
      <c r="P9" s="7"/>
      <c r="Q9" s="7"/>
      <c r="R9" s="7"/>
      <c r="S9" s="7"/>
      <c r="T9" s="7"/>
      <c r="U9" s="7"/>
      <c r="V9" s="7" t="e">
        <f>#REF!</f>
        <v>#REF!</v>
      </c>
      <c r="W9" s="7" t="e">
        <f>#REF!</f>
        <v>#REF!</v>
      </c>
      <c r="X9" s="7"/>
      <c r="Y9" s="7"/>
      <c r="Z9" s="7"/>
      <c r="AA9" s="7" t="e">
        <f>#REF!</f>
        <v>#REF!</v>
      </c>
      <c r="AB9" s="7" t="e">
        <f>#REF!</f>
        <v>#REF!</v>
      </c>
      <c r="AC9" s="7"/>
      <c r="AD9" s="7"/>
      <c r="AE9" s="7"/>
      <c r="AF9" s="7" t="e">
        <f>#REF!</f>
        <v>#REF!</v>
      </c>
      <c r="AG9" s="7" t="e">
        <f>#REF!</f>
        <v>#REF!</v>
      </c>
      <c r="AH9" s="7" t="e">
        <f>#REF!</f>
        <v>#REF!</v>
      </c>
      <c r="AI9" s="7">
        <f>'4.2'!F10</f>
        <v>70</v>
      </c>
      <c r="AJ9" s="7">
        <f>'1.1'!H10</f>
        <v>20</v>
      </c>
      <c r="AK9" s="7"/>
      <c r="AL9" s="7"/>
      <c r="AM9" s="7"/>
      <c r="AN9" s="7" t="e">
        <f t="shared" si="0"/>
        <v>#REF!</v>
      </c>
      <c r="AO9" s="11">
        <v>8</v>
      </c>
      <c r="AP9" s="3" t="s">
        <v>4</v>
      </c>
    </row>
    <row r="10" spans="2:42" ht="12.75" hidden="1">
      <c r="B10" s="3" t="s">
        <v>5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G10" s="7"/>
      <c r="H10" s="7"/>
      <c r="I10" s="7"/>
      <c r="J10" s="7" t="e">
        <f>#REF!</f>
        <v>#REF!</v>
      </c>
      <c r="K10" s="7" t="e">
        <f>#REF!</f>
        <v>#REF!</v>
      </c>
      <c r="L10" s="7" t="e">
        <f>#REF!</f>
        <v>#REF!</v>
      </c>
      <c r="M10" s="7" t="e">
        <f>#REF!</f>
        <v>#REF!</v>
      </c>
      <c r="N10" s="7"/>
      <c r="O10" s="7"/>
      <c r="P10" s="7"/>
      <c r="Q10" s="7"/>
      <c r="R10" s="7"/>
      <c r="S10" s="7"/>
      <c r="T10" s="7"/>
      <c r="U10" s="7"/>
      <c r="V10" s="7" t="e">
        <f>#REF!</f>
        <v>#REF!</v>
      </c>
      <c r="W10" s="7" t="e">
        <f>#REF!</f>
        <v>#REF!</v>
      </c>
      <c r="X10" s="7"/>
      <c r="Y10" s="7"/>
      <c r="Z10" s="7"/>
      <c r="AA10" s="7" t="e">
        <f>#REF!</f>
        <v>#REF!</v>
      </c>
      <c r="AB10" s="7" t="e">
        <f>#REF!</f>
        <v>#REF!</v>
      </c>
      <c r="AC10" s="7"/>
      <c r="AD10" s="7"/>
      <c r="AE10" s="7"/>
      <c r="AF10" s="7" t="e">
        <f>#REF!</f>
        <v>#REF!</v>
      </c>
      <c r="AG10" s="7" t="e">
        <f>#REF!</f>
        <v>#REF!</v>
      </c>
      <c r="AH10" s="7" t="e">
        <f>#REF!</f>
        <v>#REF!</v>
      </c>
      <c r="AI10" s="7" t="e">
        <f>'4.2'!#REF!</f>
        <v>#REF!</v>
      </c>
      <c r="AJ10" s="7" t="e">
        <f>'1.1'!#REF!</f>
        <v>#REF!</v>
      </c>
      <c r="AK10" s="7"/>
      <c r="AL10" s="7"/>
      <c r="AM10" s="7"/>
      <c r="AN10" s="7" t="e">
        <f t="shared" si="0"/>
        <v>#REF!</v>
      </c>
      <c r="AO10" s="11" t="s">
        <v>39</v>
      </c>
      <c r="AP10" s="3" t="s">
        <v>5</v>
      </c>
    </row>
    <row r="11" spans="2:42" ht="12.75" hidden="1">
      <c r="B11" s="3" t="s">
        <v>6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 t="e">
        <f>#REF!</f>
        <v>#REF!</v>
      </c>
      <c r="G11" s="7"/>
      <c r="H11" s="7"/>
      <c r="I11" s="7"/>
      <c r="J11" s="7" t="e">
        <f>#REF!</f>
        <v>#REF!</v>
      </c>
      <c r="K11" s="7" t="e">
        <f>#REF!</f>
        <v>#REF!</v>
      </c>
      <c r="L11" s="7" t="e">
        <f>#REF!</f>
        <v>#REF!</v>
      </c>
      <c r="M11" s="7" t="e">
        <f>#REF!</f>
        <v>#REF!</v>
      </c>
      <c r="N11" s="7"/>
      <c r="O11" s="7"/>
      <c r="P11" s="7"/>
      <c r="Q11" s="7"/>
      <c r="R11" s="7"/>
      <c r="S11" s="7"/>
      <c r="T11" s="7"/>
      <c r="U11" s="7"/>
      <c r="V11" s="7" t="e">
        <f>#REF!</f>
        <v>#REF!</v>
      </c>
      <c r="W11" s="7" t="e">
        <f>#REF!</f>
        <v>#REF!</v>
      </c>
      <c r="X11" s="7"/>
      <c r="Y11" s="7"/>
      <c r="Z11" s="7"/>
      <c r="AA11" s="7" t="e">
        <f>#REF!</f>
        <v>#REF!</v>
      </c>
      <c r="AB11" s="7" t="e">
        <f>#REF!</f>
        <v>#REF!</v>
      </c>
      <c r="AC11" s="7"/>
      <c r="AD11" s="7"/>
      <c r="AE11" s="7"/>
      <c r="AF11" s="7" t="e">
        <f>#REF!</f>
        <v>#REF!</v>
      </c>
      <c r="AG11" s="7" t="e">
        <f>#REF!</f>
        <v>#REF!</v>
      </c>
      <c r="AH11" s="7" t="e">
        <f>#REF!</f>
        <v>#REF!</v>
      </c>
      <c r="AI11" s="7">
        <f>'4.2'!F11</f>
        <v>70</v>
      </c>
      <c r="AJ11" s="7">
        <f>'1.1'!H11</f>
        <v>20</v>
      </c>
      <c r="AK11" s="7"/>
      <c r="AL11" s="7"/>
      <c r="AM11" s="7"/>
      <c r="AN11" s="7" t="e">
        <f t="shared" si="0"/>
        <v>#REF!</v>
      </c>
      <c r="AO11" s="11">
        <v>6</v>
      </c>
      <c r="AP11" s="3" t="s">
        <v>6</v>
      </c>
    </row>
    <row r="12" spans="2:42" ht="12.75" hidden="1">
      <c r="B12" s="3" t="s">
        <v>7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/>
      <c r="H12" s="7"/>
      <c r="I12" s="7"/>
      <c r="J12" s="7" t="e">
        <f>#REF!</f>
        <v>#REF!</v>
      </c>
      <c r="K12" s="7" t="e">
        <f>#REF!</f>
        <v>#REF!</v>
      </c>
      <c r="L12" s="7" t="e">
        <f>#REF!</f>
        <v>#REF!</v>
      </c>
      <c r="M12" s="7" t="e">
        <f>#REF!</f>
        <v>#REF!</v>
      </c>
      <c r="N12" s="7"/>
      <c r="O12" s="7"/>
      <c r="P12" s="7"/>
      <c r="Q12" s="7"/>
      <c r="R12" s="7"/>
      <c r="S12" s="7"/>
      <c r="T12" s="7"/>
      <c r="U12" s="7"/>
      <c r="V12" s="7" t="e">
        <f>#REF!</f>
        <v>#REF!</v>
      </c>
      <c r="W12" s="7" t="e">
        <f>#REF!</f>
        <v>#REF!</v>
      </c>
      <c r="X12" s="7"/>
      <c r="Y12" s="7"/>
      <c r="Z12" s="7"/>
      <c r="AA12" s="7" t="e">
        <f>#REF!</f>
        <v>#REF!</v>
      </c>
      <c r="AB12" s="7" t="e">
        <f>#REF!</f>
        <v>#REF!</v>
      </c>
      <c r="AC12" s="7"/>
      <c r="AD12" s="7"/>
      <c r="AE12" s="7"/>
      <c r="AF12" s="7" t="e">
        <f>#REF!</f>
        <v>#REF!</v>
      </c>
      <c r="AG12" s="7" t="e">
        <f>#REF!</f>
        <v>#REF!</v>
      </c>
      <c r="AH12" s="7" t="e">
        <f>#REF!</f>
        <v>#REF!</v>
      </c>
      <c r="AI12" s="7">
        <f>'4.2'!F12</f>
        <v>70</v>
      </c>
      <c r="AJ12" s="7">
        <f>'1.1'!H12</f>
        <v>20</v>
      </c>
      <c r="AK12" s="7"/>
      <c r="AL12" s="7"/>
      <c r="AM12" s="7"/>
      <c r="AN12" s="7" t="e">
        <f t="shared" si="0"/>
        <v>#REF!</v>
      </c>
      <c r="AO12" s="11">
        <v>9</v>
      </c>
      <c r="AP12" s="3" t="s">
        <v>7</v>
      </c>
    </row>
    <row r="13" spans="2:42" ht="12.75" hidden="1">
      <c r="B13" s="3" t="s">
        <v>8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 t="e">
        <f>#REF!</f>
        <v>#REF!</v>
      </c>
      <c r="G13" s="7"/>
      <c r="H13" s="7"/>
      <c r="I13" s="7"/>
      <c r="J13" s="7" t="e">
        <f>#REF!</f>
        <v>#REF!</v>
      </c>
      <c r="K13" s="7" t="e">
        <f>#REF!</f>
        <v>#REF!</v>
      </c>
      <c r="L13" s="7" t="e">
        <f>#REF!</f>
        <v>#REF!</v>
      </c>
      <c r="M13" s="7" t="e">
        <f>#REF!</f>
        <v>#REF!</v>
      </c>
      <c r="N13" s="7"/>
      <c r="O13" s="7"/>
      <c r="P13" s="7"/>
      <c r="Q13" s="7"/>
      <c r="R13" s="7"/>
      <c r="S13" s="7"/>
      <c r="T13" s="7"/>
      <c r="U13" s="7"/>
      <c r="V13" s="7" t="e">
        <f>#REF!</f>
        <v>#REF!</v>
      </c>
      <c r="W13" s="7" t="e">
        <f>#REF!</f>
        <v>#REF!</v>
      </c>
      <c r="X13" s="7"/>
      <c r="Y13" s="7"/>
      <c r="Z13" s="7"/>
      <c r="AA13" s="7" t="e">
        <f>#REF!</f>
        <v>#REF!</v>
      </c>
      <c r="AB13" s="7" t="e">
        <f>#REF!</f>
        <v>#REF!</v>
      </c>
      <c r="AC13" s="7"/>
      <c r="AD13" s="7"/>
      <c r="AE13" s="7"/>
      <c r="AF13" s="7" t="e">
        <f>#REF!</f>
        <v>#REF!</v>
      </c>
      <c r="AG13" s="7" t="e">
        <f>#REF!</f>
        <v>#REF!</v>
      </c>
      <c r="AH13" s="7" t="e">
        <f>#REF!</f>
        <v>#REF!</v>
      </c>
      <c r="AI13" s="7">
        <f>'4.2'!F13</f>
        <v>70</v>
      </c>
      <c r="AJ13" s="7">
        <f>'1.1'!H13</f>
        <v>28.572</v>
      </c>
      <c r="AK13" s="7"/>
      <c r="AL13" s="7"/>
      <c r="AM13" s="7"/>
      <c r="AN13" s="7" t="e">
        <f t="shared" si="0"/>
        <v>#REF!</v>
      </c>
      <c r="AO13" s="11">
        <v>7</v>
      </c>
      <c r="AP13" s="3" t="s">
        <v>8</v>
      </c>
    </row>
    <row r="14" spans="2:42" s="12" customFormat="1" ht="12.75" hidden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3"/>
    </row>
    <row r="15" spans="2:42" s="12" customFormat="1" ht="12.7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3"/>
    </row>
    <row r="16" spans="2:42" ht="25.5" hidden="1">
      <c r="B16" s="77" t="s">
        <v>48</v>
      </c>
      <c r="C16" s="78" t="s">
        <v>16</v>
      </c>
      <c r="D16" s="78" t="s">
        <v>17</v>
      </c>
      <c r="E16" s="4" t="s">
        <v>18</v>
      </c>
      <c r="F16" s="4" t="s">
        <v>20</v>
      </c>
      <c r="G16" s="4" t="s">
        <v>143</v>
      </c>
      <c r="H16" s="4" t="s">
        <v>144</v>
      </c>
      <c r="I16" s="4" t="s">
        <v>11</v>
      </c>
      <c r="J16" s="5" t="s">
        <v>21</v>
      </c>
      <c r="K16" s="5" t="s">
        <v>22</v>
      </c>
      <c r="L16" s="5" t="s">
        <v>23</v>
      </c>
      <c r="M16" s="5" t="s">
        <v>24</v>
      </c>
      <c r="N16" s="5" t="s">
        <v>135</v>
      </c>
      <c r="O16" s="5" t="s">
        <v>136</v>
      </c>
      <c r="P16" s="5" t="s">
        <v>137</v>
      </c>
      <c r="Q16" s="5" t="s">
        <v>138</v>
      </c>
      <c r="R16" s="5" t="s">
        <v>139</v>
      </c>
      <c r="S16" s="4" t="s">
        <v>145</v>
      </c>
      <c r="T16" s="4" t="s">
        <v>144</v>
      </c>
      <c r="U16" s="4" t="s">
        <v>11</v>
      </c>
      <c r="V16" s="5" t="s">
        <v>25</v>
      </c>
      <c r="W16" s="5" t="s">
        <v>26</v>
      </c>
      <c r="X16" s="4" t="s">
        <v>146</v>
      </c>
      <c r="Y16" s="4" t="s">
        <v>144</v>
      </c>
      <c r="Z16" s="4" t="s">
        <v>11</v>
      </c>
      <c r="AA16" s="5" t="s">
        <v>27</v>
      </c>
      <c r="AB16" s="5" t="s">
        <v>28</v>
      </c>
      <c r="AC16" s="4" t="s">
        <v>147</v>
      </c>
      <c r="AD16" s="4" t="s">
        <v>144</v>
      </c>
      <c r="AE16" s="4" t="s">
        <v>11</v>
      </c>
      <c r="AF16" s="5" t="s">
        <v>45</v>
      </c>
      <c r="AG16" s="5" t="s">
        <v>46</v>
      </c>
      <c r="AH16" s="5" t="s">
        <v>140</v>
      </c>
      <c r="AI16" s="5" t="s">
        <v>141</v>
      </c>
      <c r="AJ16" s="5" t="s">
        <v>142</v>
      </c>
      <c r="AK16" s="4" t="s">
        <v>148</v>
      </c>
      <c r="AL16" s="4" t="s">
        <v>144</v>
      </c>
      <c r="AM16" s="4" t="s">
        <v>11</v>
      </c>
      <c r="AN16" s="5" t="s">
        <v>34</v>
      </c>
      <c r="AO16" s="5" t="s">
        <v>35</v>
      </c>
      <c r="AP16" s="5" t="s">
        <v>36</v>
      </c>
    </row>
    <row r="17" spans="2:42" ht="12.75" hidden="1">
      <c r="B17" s="3" t="s">
        <v>49</v>
      </c>
      <c r="C17" s="7">
        <f>'1.1'!H6</f>
        <v>28.572</v>
      </c>
      <c r="D17" s="7">
        <f>'1.2'!G6</f>
        <v>35.714</v>
      </c>
      <c r="E17" s="7">
        <f>'1.3'!H6</f>
        <v>0</v>
      </c>
      <c r="F17" s="7">
        <f>'1.4'!H6</f>
        <v>35.393938789313495</v>
      </c>
      <c r="G17" s="52" t="e">
        <f>C17+D17+E17+#REF!+F17</f>
        <v>#REF!</v>
      </c>
      <c r="H17" s="57">
        <v>0.26316</v>
      </c>
      <c r="I17" s="52" t="e">
        <f>G17*H17</f>
        <v>#REF!</v>
      </c>
      <c r="J17" s="7">
        <f>'2.1'!H6</f>
        <v>7.993320527561718</v>
      </c>
      <c r="K17" s="7">
        <f>'2.2'!L6</f>
        <v>15</v>
      </c>
      <c r="L17" s="7">
        <f>'2.3'!E31</f>
        <v>19.3725</v>
      </c>
      <c r="M17" s="7">
        <f>'2.4'!H6</f>
        <v>9</v>
      </c>
      <c r="N17" s="7">
        <f>'2.5'!H6</f>
        <v>3.764705882352941</v>
      </c>
      <c r="O17" s="7">
        <f>'2.6'!G6</f>
        <v>8</v>
      </c>
      <c r="P17" s="7">
        <f>'2.7'!F6</f>
        <v>4</v>
      </c>
      <c r="Q17" s="7">
        <f>'2.8'!F6</f>
        <v>16</v>
      </c>
      <c r="R17" s="7">
        <f>'2.9'!H6</f>
        <v>0</v>
      </c>
      <c r="S17" s="52">
        <f>R17+Q17+P17+O17+N17+M17+L17+K17+J17</f>
        <v>83.13052640991467</v>
      </c>
      <c r="T17" s="57">
        <v>0.26316</v>
      </c>
      <c r="U17" s="52">
        <f>S17*T17</f>
        <v>21.876629330033143</v>
      </c>
      <c r="V17" s="7">
        <f>'3.1'!H6</f>
        <v>0</v>
      </c>
      <c r="W17" s="7">
        <f>'3.2'!G6</f>
        <v>0</v>
      </c>
      <c r="X17" s="52" t="e">
        <f>V17+W17+#REF!</f>
        <v>#REF!</v>
      </c>
      <c r="Y17" s="52">
        <v>0</v>
      </c>
      <c r="Z17" s="52" t="e">
        <f>X17*Y17</f>
        <v>#REF!</v>
      </c>
      <c r="AA17" s="7">
        <f>'4.1'!F6</f>
        <v>30</v>
      </c>
      <c r="AB17" s="7">
        <f>'4.2'!F6</f>
        <v>70</v>
      </c>
      <c r="AC17" s="52" t="e">
        <f>AA17+AB17+#REF!</f>
        <v>#REF!</v>
      </c>
      <c r="AD17" s="57">
        <v>0.22105</v>
      </c>
      <c r="AE17" s="52" t="e">
        <f>AC17*AD17</f>
        <v>#REF!</v>
      </c>
      <c r="AF17" s="7">
        <f>'5.1'!F6</f>
        <v>25</v>
      </c>
      <c r="AG17" s="7">
        <f>'5.2'!H6</f>
        <v>25</v>
      </c>
      <c r="AH17" s="7">
        <f>'5.3'!F6</f>
        <v>25</v>
      </c>
      <c r="AI17" s="7">
        <f>'5.4'!N6</f>
        <v>25</v>
      </c>
      <c r="AJ17" s="7">
        <f>'5.5'!F6</f>
        <v>0</v>
      </c>
      <c r="AK17" s="52">
        <f>AF17+AG17+AH17+AI17+AJ17</f>
        <v>100</v>
      </c>
      <c r="AL17" s="57">
        <v>0.25263</v>
      </c>
      <c r="AM17" s="52">
        <f>AK17*AL17</f>
        <v>25.263</v>
      </c>
      <c r="AN17" s="7" t="e">
        <f aca="true" t="shared" si="1" ref="AN17:AN25">AM17+AE17+Z17+U17+I17</f>
        <v>#REF!</v>
      </c>
      <c r="AO17" s="20" t="s">
        <v>38</v>
      </c>
      <c r="AP17" s="3">
        <v>901</v>
      </c>
    </row>
    <row r="18" spans="2:42" ht="12.75" hidden="1">
      <c r="B18" s="3" t="s">
        <v>50</v>
      </c>
      <c r="C18" s="7">
        <f>'1.1'!H7</f>
        <v>20</v>
      </c>
      <c r="D18" s="7">
        <f>'1.2'!G7</f>
        <v>25</v>
      </c>
      <c r="E18" s="7">
        <f>'1.3'!H7</f>
        <v>7.828491770842701</v>
      </c>
      <c r="F18" s="7">
        <f>'1.4'!H7</f>
        <v>24.67948983775531</v>
      </c>
      <c r="G18" s="52" t="e">
        <f>C18+D18+E18+#REF!+F18</f>
        <v>#REF!</v>
      </c>
      <c r="H18" s="57">
        <v>0.25</v>
      </c>
      <c r="I18" s="52" t="e">
        <f aca="true" t="shared" si="2" ref="I18:I25">G18*H18</f>
        <v>#REF!</v>
      </c>
      <c r="J18" s="7">
        <f>'2.1'!H7</f>
        <v>0</v>
      </c>
      <c r="K18" s="7">
        <f>'2.2'!L7</f>
        <v>15</v>
      </c>
      <c r="L18" s="7">
        <f>'2.3'!E32</f>
        <v>19.022499999999997</v>
      </c>
      <c r="M18" s="7">
        <f>'2.4'!H7</f>
        <v>8.930086317718686</v>
      </c>
      <c r="N18" s="7">
        <f>'2.5'!H7</f>
        <v>3.328798185941043</v>
      </c>
      <c r="O18" s="7">
        <f>'2.6'!G7</f>
        <v>8</v>
      </c>
      <c r="P18" s="7">
        <f>'2.7'!F7</f>
        <v>3.0833333333333335</v>
      </c>
      <c r="Q18" s="7">
        <f>'2.8'!F7</f>
        <v>16</v>
      </c>
      <c r="R18" s="7">
        <f>'2.9'!H7</f>
        <v>0</v>
      </c>
      <c r="S18" s="52">
        <f aca="true" t="shared" si="3" ref="S18:S25">R18+Q18+P18+O18+N18+M18+L18+K18+J18</f>
        <v>73.36471783699305</v>
      </c>
      <c r="T18" s="57">
        <v>0.25</v>
      </c>
      <c r="U18" s="52">
        <f aca="true" t="shared" si="4" ref="U18:U25">S18*T18</f>
        <v>18.341179459248263</v>
      </c>
      <c r="V18" s="7">
        <f>'3.1'!H7</f>
        <v>45.97939819769392</v>
      </c>
      <c r="W18" s="7">
        <f>'3.2'!G7</f>
        <v>40</v>
      </c>
      <c r="X18" s="52" t="e">
        <f>V18+W18+#REF!</f>
        <v>#REF!</v>
      </c>
      <c r="Y18" s="52">
        <v>0.05</v>
      </c>
      <c r="Z18" s="52" t="e">
        <f aca="true" t="shared" si="5" ref="Z18:Z25">X18*Y18</f>
        <v>#REF!</v>
      </c>
      <c r="AA18" s="7">
        <f>'4.1'!F7</f>
        <v>30</v>
      </c>
      <c r="AB18" s="7">
        <f>'4.2'!F7</f>
        <v>70</v>
      </c>
      <c r="AC18" s="52" t="e">
        <f>AA18+AB18+#REF!</f>
        <v>#REF!</v>
      </c>
      <c r="AD18" s="57">
        <v>0.21</v>
      </c>
      <c r="AE18" s="52" t="e">
        <f aca="true" t="shared" si="6" ref="AE18:AE25">AC18*AD18</f>
        <v>#REF!</v>
      </c>
      <c r="AF18" s="7">
        <f>'5.1'!F7</f>
        <v>20</v>
      </c>
      <c r="AG18" s="7">
        <f>'5.2'!H7</f>
        <v>20</v>
      </c>
      <c r="AH18" s="7">
        <f>'5.3'!F7</f>
        <v>20</v>
      </c>
      <c r="AI18" s="7">
        <f>'5.4'!N7</f>
        <v>20</v>
      </c>
      <c r="AJ18" s="7">
        <f>'5.5'!F7</f>
        <v>20</v>
      </c>
      <c r="AK18" s="52">
        <f aca="true" t="shared" si="7" ref="AK18:AK25">AF18+AG18+AH18+AI18+AJ18</f>
        <v>100</v>
      </c>
      <c r="AL18" s="57">
        <v>0.24</v>
      </c>
      <c r="AM18" s="52">
        <f aca="true" t="shared" si="8" ref="AM18:AM25">AK18*AL18</f>
        <v>24</v>
      </c>
      <c r="AN18" s="7" t="e">
        <f t="shared" si="1"/>
        <v>#REF!</v>
      </c>
      <c r="AO18" s="20" t="s">
        <v>40</v>
      </c>
      <c r="AP18" s="3">
        <v>902</v>
      </c>
    </row>
    <row r="19" spans="2:42" ht="12.75" hidden="1">
      <c r="B19" s="3" t="s">
        <v>51</v>
      </c>
      <c r="C19" s="7" t="e">
        <f>'1.1'!#REF!</f>
        <v>#REF!</v>
      </c>
      <c r="D19" s="7" t="e">
        <f>'1.2'!#REF!</f>
        <v>#REF!</v>
      </c>
      <c r="E19" s="7" t="e">
        <f>'1.3'!#REF!</f>
        <v>#REF!</v>
      </c>
      <c r="F19" s="7" t="e">
        <f>'1.4'!#REF!</f>
        <v>#REF!</v>
      </c>
      <c r="G19" s="52" t="e">
        <f>C19+D19+E19+#REF!+F19</f>
        <v>#REF!</v>
      </c>
      <c r="H19" s="57">
        <v>0.25</v>
      </c>
      <c r="I19" s="52" t="e">
        <f t="shared" si="2"/>
        <v>#REF!</v>
      </c>
      <c r="J19" s="7" t="e">
        <f>'2.1'!#REF!</f>
        <v>#REF!</v>
      </c>
      <c r="K19" s="7" t="e">
        <f>'2.2'!#REF!</f>
        <v>#REF!</v>
      </c>
      <c r="L19" s="7" t="e">
        <f>'2.3'!#REF!</f>
        <v>#REF!</v>
      </c>
      <c r="M19" s="7" t="e">
        <f>'2.4'!#REF!</f>
        <v>#REF!</v>
      </c>
      <c r="N19" s="7" t="e">
        <f>'2.5'!#REF!</f>
        <v>#REF!</v>
      </c>
      <c r="O19" s="7" t="e">
        <f>'2.6'!#REF!</f>
        <v>#REF!</v>
      </c>
      <c r="P19" s="7" t="e">
        <f>'2.7'!#REF!</f>
        <v>#REF!</v>
      </c>
      <c r="Q19" s="7" t="e">
        <f>'2.8'!#REF!</f>
        <v>#REF!</v>
      </c>
      <c r="R19" s="7" t="e">
        <f>'2.9'!#REF!</f>
        <v>#REF!</v>
      </c>
      <c r="S19" s="52" t="e">
        <f t="shared" si="3"/>
        <v>#REF!</v>
      </c>
      <c r="T19" s="57">
        <v>0.25</v>
      </c>
      <c r="U19" s="52" t="e">
        <f t="shared" si="4"/>
        <v>#REF!</v>
      </c>
      <c r="V19" s="7" t="e">
        <f>'3.1'!#REF!</f>
        <v>#REF!</v>
      </c>
      <c r="W19" s="7" t="e">
        <f>'3.2'!#REF!</f>
        <v>#REF!</v>
      </c>
      <c r="X19" s="52" t="e">
        <f>V19+W19+#REF!</f>
        <v>#REF!</v>
      </c>
      <c r="Y19" s="52">
        <v>0.05</v>
      </c>
      <c r="Z19" s="52" t="e">
        <f t="shared" si="5"/>
        <v>#REF!</v>
      </c>
      <c r="AA19" s="7" t="e">
        <f>'4.1'!#REF!</f>
        <v>#REF!</v>
      </c>
      <c r="AB19" s="7" t="e">
        <f>'4.2'!#REF!</f>
        <v>#REF!</v>
      </c>
      <c r="AC19" s="52" t="e">
        <f>AA19+AB19+#REF!</f>
        <v>#REF!</v>
      </c>
      <c r="AD19" s="57">
        <v>0.21</v>
      </c>
      <c r="AE19" s="52" t="e">
        <f t="shared" si="6"/>
        <v>#REF!</v>
      </c>
      <c r="AF19" s="7" t="e">
        <f>'5.1'!#REF!</f>
        <v>#REF!</v>
      </c>
      <c r="AG19" s="7" t="e">
        <f>'5.2'!#REF!</f>
        <v>#REF!</v>
      </c>
      <c r="AH19" s="7" t="e">
        <f>'5.3'!#REF!</f>
        <v>#REF!</v>
      </c>
      <c r="AI19" s="7" t="e">
        <f>'5.4'!#REF!</f>
        <v>#REF!</v>
      </c>
      <c r="AJ19" s="7" t="e">
        <f>'5.5'!#REF!</f>
        <v>#REF!</v>
      </c>
      <c r="AK19" s="52" t="e">
        <f t="shared" si="7"/>
        <v>#REF!</v>
      </c>
      <c r="AL19" s="57">
        <v>0.24</v>
      </c>
      <c r="AM19" s="52" t="e">
        <f t="shared" si="8"/>
        <v>#REF!</v>
      </c>
      <c r="AN19" s="7" t="e">
        <f t="shared" si="1"/>
        <v>#REF!</v>
      </c>
      <c r="AO19" s="20" t="s">
        <v>37</v>
      </c>
      <c r="AP19" s="3">
        <v>905</v>
      </c>
    </row>
    <row r="20" spans="2:42" s="12" customFormat="1" ht="12.75" hidden="1">
      <c r="B20" s="3" t="s">
        <v>52</v>
      </c>
      <c r="C20" s="7">
        <f>'1.1'!H9</f>
        <v>20</v>
      </c>
      <c r="D20" s="7">
        <f>'1.2'!G9</f>
        <v>0</v>
      </c>
      <c r="E20" s="7">
        <f>'1.3'!H9</f>
        <v>29.739141145225236</v>
      </c>
      <c r="F20" s="7">
        <f>'1.4'!H9</f>
        <v>24.856343852059755</v>
      </c>
      <c r="G20" s="52" t="e">
        <f>C20+D20+E20+#REF!+F20</f>
        <v>#REF!</v>
      </c>
      <c r="H20" s="57">
        <v>0.25</v>
      </c>
      <c r="I20" s="52" t="e">
        <f t="shared" si="2"/>
        <v>#REF!</v>
      </c>
      <c r="J20" s="7">
        <f>'2.1'!H9</f>
        <v>0</v>
      </c>
      <c r="K20" s="7">
        <f>'2.2'!L9</f>
        <v>15</v>
      </c>
      <c r="L20" s="7">
        <f>'2.3'!E33</f>
        <v>20.194999999999997</v>
      </c>
      <c r="M20" s="7">
        <f>'2.4'!H9</f>
        <v>8.971690061536474</v>
      </c>
      <c r="N20" s="7">
        <f>'2.5'!H9</f>
        <v>0</v>
      </c>
      <c r="O20" s="7">
        <f>'2.6'!G9</f>
        <v>8</v>
      </c>
      <c r="P20" s="7">
        <f>'2.7'!F9</f>
        <v>3.0833333333333335</v>
      </c>
      <c r="Q20" s="7">
        <f>'2.8'!F9</f>
        <v>16</v>
      </c>
      <c r="R20" s="7">
        <f>'2.9'!H9</f>
        <v>15</v>
      </c>
      <c r="S20" s="52">
        <f t="shared" si="3"/>
        <v>86.2500233948698</v>
      </c>
      <c r="T20" s="57">
        <v>0.25</v>
      </c>
      <c r="U20" s="52">
        <f t="shared" si="4"/>
        <v>21.56250584871745</v>
      </c>
      <c r="V20" s="7">
        <f>'3.1'!H9</f>
        <v>59.76</v>
      </c>
      <c r="W20" s="7">
        <f>'3.2'!G9</f>
        <v>40</v>
      </c>
      <c r="X20" s="52" t="e">
        <f>V20+W20+#REF!</f>
        <v>#REF!</v>
      </c>
      <c r="Y20" s="52">
        <v>0.05</v>
      </c>
      <c r="Z20" s="52" t="e">
        <f t="shared" si="5"/>
        <v>#REF!</v>
      </c>
      <c r="AA20" s="7">
        <f>'4.1'!F9</f>
        <v>30</v>
      </c>
      <c r="AB20" s="7">
        <f>'4.2'!F9</f>
        <v>70</v>
      </c>
      <c r="AC20" s="52" t="e">
        <f>AA20+AB20+#REF!</f>
        <v>#REF!</v>
      </c>
      <c r="AD20" s="57">
        <v>0.21</v>
      </c>
      <c r="AE20" s="52" t="e">
        <f t="shared" si="6"/>
        <v>#REF!</v>
      </c>
      <c r="AF20" s="7">
        <f>'5.1'!F9</f>
        <v>20</v>
      </c>
      <c r="AG20" s="7">
        <f>'5.2'!H9</f>
        <v>0</v>
      </c>
      <c r="AH20" s="7">
        <f>'5.3'!F9</f>
        <v>20</v>
      </c>
      <c r="AI20" s="7">
        <f>'5.4'!N9</f>
        <v>20</v>
      </c>
      <c r="AJ20" s="7">
        <f>'5.5'!F9</f>
        <v>20</v>
      </c>
      <c r="AK20" s="52">
        <f t="shared" si="7"/>
        <v>80</v>
      </c>
      <c r="AL20" s="57">
        <v>0.24</v>
      </c>
      <c r="AM20" s="52">
        <f t="shared" si="8"/>
        <v>19.2</v>
      </c>
      <c r="AN20" s="7" t="e">
        <f t="shared" si="1"/>
        <v>#REF!</v>
      </c>
      <c r="AO20" s="20" t="s">
        <v>43</v>
      </c>
      <c r="AP20" s="3">
        <v>925</v>
      </c>
    </row>
    <row r="21" spans="2:42" ht="12.75" hidden="1">
      <c r="B21" s="3" t="s">
        <v>53</v>
      </c>
      <c r="C21" s="7">
        <f>'1.1'!H10</f>
        <v>20</v>
      </c>
      <c r="D21" s="7">
        <f>'1.2'!G10</f>
        <v>0</v>
      </c>
      <c r="E21" s="7">
        <f>'1.3'!H10</f>
        <v>29.95562421931497</v>
      </c>
      <c r="F21" s="7">
        <f>'1.4'!H10</f>
        <v>24.885002124923723</v>
      </c>
      <c r="G21" s="52" t="e">
        <f>C21+D21+E21+#REF!+F21</f>
        <v>#REF!</v>
      </c>
      <c r="H21" s="57">
        <v>0.25</v>
      </c>
      <c r="I21" s="52" t="e">
        <f t="shared" si="2"/>
        <v>#REF!</v>
      </c>
      <c r="J21" s="7">
        <f>'2.1'!H10</f>
        <v>7.992489373201988</v>
      </c>
      <c r="K21" s="7">
        <f>'2.2'!L10</f>
        <v>15</v>
      </c>
      <c r="L21" s="7">
        <f>'2.3'!E34</f>
        <v>20.5625</v>
      </c>
      <c r="M21" s="7">
        <f>'2.4'!H10</f>
        <v>9</v>
      </c>
      <c r="N21" s="7">
        <f>'2.5'!H10</f>
        <v>3.3043478260869565</v>
      </c>
      <c r="O21" s="7">
        <f>'2.6'!G10</f>
        <v>8</v>
      </c>
      <c r="P21" s="7">
        <f>'2.7'!F10</f>
        <v>3.5</v>
      </c>
      <c r="Q21" s="7">
        <f>'2.8'!F10</f>
        <v>16</v>
      </c>
      <c r="R21" s="7">
        <f>'2.9'!H10</f>
        <v>0</v>
      </c>
      <c r="S21" s="52">
        <f t="shared" si="3"/>
        <v>83.35933719928894</v>
      </c>
      <c r="T21" s="57">
        <v>0.25</v>
      </c>
      <c r="U21" s="52">
        <f t="shared" si="4"/>
        <v>20.839834299822236</v>
      </c>
      <c r="V21" s="7">
        <f>'3.1'!H10</f>
        <v>50.04</v>
      </c>
      <c r="W21" s="7">
        <f>'3.2'!G10</f>
        <v>40</v>
      </c>
      <c r="X21" s="52" t="e">
        <f>V21+W21+#REF!</f>
        <v>#REF!</v>
      </c>
      <c r="Y21" s="52">
        <v>0.05</v>
      </c>
      <c r="Z21" s="52" t="e">
        <f t="shared" si="5"/>
        <v>#REF!</v>
      </c>
      <c r="AA21" s="7">
        <f>'4.1'!F10</f>
        <v>30</v>
      </c>
      <c r="AB21" s="7">
        <f>'4.2'!F10</f>
        <v>70</v>
      </c>
      <c r="AC21" s="52" t="e">
        <f>AA21+AB21+#REF!</f>
        <v>#REF!</v>
      </c>
      <c r="AD21" s="57">
        <v>0.21</v>
      </c>
      <c r="AE21" s="52" t="e">
        <f t="shared" si="6"/>
        <v>#REF!</v>
      </c>
      <c r="AF21" s="7">
        <f>'5.1'!F10</f>
        <v>20</v>
      </c>
      <c r="AG21" s="7">
        <f>'5.2'!H10</f>
        <v>20</v>
      </c>
      <c r="AH21" s="7">
        <f>'5.3'!F10</f>
        <v>20</v>
      </c>
      <c r="AI21" s="7">
        <f>'5.4'!N10</f>
        <v>20</v>
      </c>
      <c r="AJ21" s="7">
        <f>'5.5'!F10</f>
        <v>20</v>
      </c>
      <c r="AK21" s="52">
        <f t="shared" si="7"/>
        <v>100</v>
      </c>
      <c r="AL21" s="57">
        <v>0.24</v>
      </c>
      <c r="AM21" s="52">
        <f t="shared" si="8"/>
        <v>24</v>
      </c>
      <c r="AN21" s="7" t="e">
        <f t="shared" si="1"/>
        <v>#REF!</v>
      </c>
      <c r="AO21" s="20" t="s">
        <v>41</v>
      </c>
      <c r="AP21" s="3">
        <v>926</v>
      </c>
    </row>
    <row r="22" spans="2:42" ht="12.75" hidden="1">
      <c r="B22" s="3" t="s">
        <v>54</v>
      </c>
      <c r="C22" s="7" t="e">
        <f>'1.1'!#REF!</f>
        <v>#REF!</v>
      </c>
      <c r="D22" s="7" t="e">
        <f>'1.2'!#REF!</f>
        <v>#REF!</v>
      </c>
      <c r="E22" s="7" t="e">
        <f>'1.3'!#REF!</f>
        <v>#REF!</v>
      </c>
      <c r="F22" s="7" t="e">
        <f>'1.4'!#REF!</f>
        <v>#REF!</v>
      </c>
      <c r="G22" s="52" t="e">
        <f>C22+D22+E22+#REF!+F22</f>
        <v>#REF!</v>
      </c>
      <c r="H22" s="57">
        <v>0.25</v>
      </c>
      <c r="I22" s="52" t="e">
        <f t="shared" si="2"/>
        <v>#REF!</v>
      </c>
      <c r="J22" s="7" t="e">
        <f>'2.1'!#REF!</f>
        <v>#REF!</v>
      </c>
      <c r="K22" s="7" t="e">
        <f>'2.2'!#REF!</f>
        <v>#REF!</v>
      </c>
      <c r="L22" s="7">
        <f>'2.3'!E35</f>
        <v>20.685</v>
      </c>
      <c r="M22" s="7" t="e">
        <f>'2.4'!#REF!</f>
        <v>#REF!</v>
      </c>
      <c r="N22" s="7" t="e">
        <f>'2.5'!#REF!</f>
        <v>#REF!</v>
      </c>
      <c r="O22" s="7" t="e">
        <f>'2.6'!#REF!</f>
        <v>#REF!</v>
      </c>
      <c r="P22" s="7" t="e">
        <f>'2.7'!#REF!</f>
        <v>#REF!</v>
      </c>
      <c r="Q22" s="7" t="e">
        <f>'2.8'!#REF!</f>
        <v>#REF!</v>
      </c>
      <c r="R22" s="7" t="e">
        <f>'2.9'!#REF!</f>
        <v>#REF!</v>
      </c>
      <c r="S22" s="52" t="e">
        <f t="shared" si="3"/>
        <v>#REF!</v>
      </c>
      <c r="T22" s="57">
        <v>0.25</v>
      </c>
      <c r="U22" s="52" t="e">
        <f t="shared" si="4"/>
        <v>#REF!</v>
      </c>
      <c r="V22" s="7" t="e">
        <f>'3.1'!#REF!</f>
        <v>#REF!</v>
      </c>
      <c r="W22" s="7" t="e">
        <f>'3.2'!#REF!</f>
        <v>#REF!</v>
      </c>
      <c r="X22" s="52" t="e">
        <f>V22+W22+#REF!</f>
        <v>#REF!</v>
      </c>
      <c r="Y22" s="52">
        <v>0.05</v>
      </c>
      <c r="Z22" s="52" t="e">
        <f t="shared" si="5"/>
        <v>#REF!</v>
      </c>
      <c r="AA22" s="7" t="e">
        <f>'4.1'!#REF!</f>
        <v>#REF!</v>
      </c>
      <c r="AB22" s="7" t="e">
        <f>'4.2'!#REF!</f>
        <v>#REF!</v>
      </c>
      <c r="AC22" s="52" t="e">
        <f>AA22+AB22+#REF!</f>
        <v>#REF!</v>
      </c>
      <c r="AD22" s="57">
        <v>0.21</v>
      </c>
      <c r="AE22" s="52" t="e">
        <f t="shared" si="6"/>
        <v>#REF!</v>
      </c>
      <c r="AF22" s="7" t="e">
        <f>'5.1'!#REF!</f>
        <v>#REF!</v>
      </c>
      <c r="AG22" s="7" t="e">
        <f>'5.2'!#REF!</f>
        <v>#REF!</v>
      </c>
      <c r="AH22" s="7" t="e">
        <f>'5.3'!#REF!</f>
        <v>#REF!</v>
      </c>
      <c r="AI22" s="7" t="e">
        <f>'5.4'!#REF!</f>
        <v>#REF!</v>
      </c>
      <c r="AJ22" s="7" t="e">
        <f>'5.5'!#REF!</f>
        <v>#REF!</v>
      </c>
      <c r="AK22" s="52" t="e">
        <f t="shared" si="7"/>
        <v>#REF!</v>
      </c>
      <c r="AL22" s="57">
        <v>0.24</v>
      </c>
      <c r="AM22" s="52" t="e">
        <f t="shared" si="8"/>
        <v>#REF!</v>
      </c>
      <c r="AN22" s="7" t="e">
        <f t="shared" si="1"/>
        <v>#REF!</v>
      </c>
      <c r="AO22" s="20" t="s">
        <v>149</v>
      </c>
      <c r="AP22" s="3">
        <v>928</v>
      </c>
    </row>
    <row r="23" spans="2:42" ht="12.75" hidden="1">
      <c r="B23" s="3" t="s">
        <v>55</v>
      </c>
      <c r="C23" s="7">
        <f>'1.1'!H11</f>
        <v>20</v>
      </c>
      <c r="D23" s="7">
        <f>'1.2'!G11</f>
        <v>25</v>
      </c>
      <c r="E23" s="7">
        <f>'1.3'!H11</f>
        <v>10.423741374483294</v>
      </c>
      <c r="F23" s="7">
        <f>'1.4'!H11</f>
        <v>23.800783578911506</v>
      </c>
      <c r="G23" s="52" t="e">
        <f>C23+D23+E23+#REF!+F23</f>
        <v>#REF!</v>
      </c>
      <c r="H23" s="57">
        <v>0.25</v>
      </c>
      <c r="I23" s="52" t="e">
        <f t="shared" si="2"/>
        <v>#REF!</v>
      </c>
      <c r="J23" s="7">
        <f>'2.1'!H11</f>
        <v>0</v>
      </c>
      <c r="K23" s="7">
        <f>'2.2'!L11</f>
        <v>15</v>
      </c>
      <c r="L23" s="7">
        <f>'2.3'!E36</f>
        <v>17.5525</v>
      </c>
      <c r="M23" s="7">
        <f>'2.4'!H11</f>
        <v>8.91234291046693</v>
      </c>
      <c r="N23" s="7">
        <f>'2.5'!H11</f>
        <v>3.671232876712329</v>
      </c>
      <c r="O23" s="7">
        <f>'2.6'!G11</f>
        <v>8</v>
      </c>
      <c r="P23" s="7">
        <f>'2.7'!F11</f>
        <v>3.6666666666666665</v>
      </c>
      <c r="Q23" s="7">
        <f>'2.8'!F11</f>
        <v>16</v>
      </c>
      <c r="R23" s="7">
        <f>'2.9'!H11</f>
        <v>3</v>
      </c>
      <c r="S23" s="52">
        <f t="shared" si="3"/>
        <v>75.80274245384592</v>
      </c>
      <c r="T23" s="57">
        <v>0.25</v>
      </c>
      <c r="U23" s="52">
        <f t="shared" si="4"/>
        <v>18.95068561346148</v>
      </c>
      <c r="V23" s="7">
        <f>'3.1'!H11</f>
        <v>59.94</v>
      </c>
      <c r="W23" s="7">
        <f>'3.2'!G11</f>
        <v>40</v>
      </c>
      <c r="X23" s="52" t="e">
        <f>V23+W23+#REF!</f>
        <v>#REF!</v>
      </c>
      <c r="Y23" s="52">
        <v>0.05</v>
      </c>
      <c r="Z23" s="52" t="e">
        <f t="shared" si="5"/>
        <v>#REF!</v>
      </c>
      <c r="AA23" s="7">
        <f>'4.1'!F11</f>
        <v>30</v>
      </c>
      <c r="AB23" s="7">
        <f>'4.2'!F11</f>
        <v>70</v>
      </c>
      <c r="AC23" s="52" t="e">
        <f>AA23+AB23+#REF!</f>
        <v>#REF!</v>
      </c>
      <c r="AD23" s="57">
        <v>0.21</v>
      </c>
      <c r="AE23" s="52" t="e">
        <f t="shared" si="6"/>
        <v>#REF!</v>
      </c>
      <c r="AF23" s="7">
        <f>'5.1'!F11</f>
        <v>20</v>
      </c>
      <c r="AG23" s="7">
        <f>'5.2'!H11</f>
        <v>0</v>
      </c>
      <c r="AH23" s="7">
        <f>'5.3'!F11</f>
        <v>20</v>
      </c>
      <c r="AI23" s="7">
        <f>'5.4'!N11</f>
        <v>20</v>
      </c>
      <c r="AJ23" s="7">
        <f>'5.5'!F11</f>
        <v>0</v>
      </c>
      <c r="AK23" s="52">
        <f t="shared" si="7"/>
        <v>60</v>
      </c>
      <c r="AL23" s="57">
        <v>0.24</v>
      </c>
      <c r="AM23" s="52">
        <f t="shared" si="8"/>
        <v>14.399999999999999</v>
      </c>
      <c r="AN23" s="7" t="e">
        <f t="shared" si="1"/>
        <v>#REF!</v>
      </c>
      <c r="AO23" s="20" t="s">
        <v>44</v>
      </c>
      <c r="AP23" s="3">
        <v>929</v>
      </c>
    </row>
    <row r="24" spans="2:42" ht="12.75" hidden="1">
      <c r="B24" s="3" t="s">
        <v>56</v>
      </c>
      <c r="C24" s="7">
        <f>'1.1'!H12</f>
        <v>20</v>
      </c>
      <c r="D24" s="7">
        <f>'1.2'!G12</f>
        <v>0</v>
      </c>
      <c r="E24" s="7">
        <f>'1.3'!H12</f>
        <v>18.51844046364594</v>
      </c>
      <c r="F24" s="7">
        <f>'1.4'!H12</f>
        <v>23.762582573136207</v>
      </c>
      <c r="G24" s="52" t="e">
        <f>C24+D24+E24+#REF!+F24</f>
        <v>#REF!</v>
      </c>
      <c r="H24" s="57">
        <v>0.25</v>
      </c>
      <c r="I24" s="52" t="e">
        <f t="shared" si="2"/>
        <v>#REF!</v>
      </c>
      <c r="J24" s="7">
        <f>'2.1'!H12</f>
        <v>7.975854646115131</v>
      </c>
      <c r="K24" s="7">
        <f>'2.2'!L12</f>
        <v>15</v>
      </c>
      <c r="L24" s="7">
        <f>'2.3'!E37</f>
        <v>18.165</v>
      </c>
      <c r="M24" s="7">
        <f>'2.4'!H12</f>
        <v>9</v>
      </c>
      <c r="N24" s="7">
        <f>'2.5'!H12</f>
        <v>3.705263157894737</v>
      </c>
      <c r="O24" s="7">
        <f>'2.6'!G12</f>
        <v>0</v>
      </c>
      <c r="P24" s="7">
        <f>'2.7'!F12</f>
        <v>3.9166666666666665</v>
      </c>
      <c r="Q24" s="7">
        <f>'2.8'!F12</f>
        <v>16</v>
      </c>
      <c r="R24" s="7">
        <f>'2.9'!H12</f>
        <v>0</v>
      </c>
      <c r="S24" s="52">
        <f t="shared" si="3"/>
        <v>73.76278447067654</v>
      </c>
      <c r="T24" s="57">
        <v>0.25</v>
      </c>
      <c r="U24" s="52">
        <f t="shared" si="4"/>
        <v>18.440696117669134</v>
      </c>
      <c r="V24" s="7">
        <f>'3.1'!H12</f>
        <v>60</v>
      </c>
      <c r="W24" s="7">
        <f>'3.2'!G12</f>
        <v>40</v>
      </c>
      <c r="X24" s="52" t="e">
        <f>V24+W24+#REF!</f>
        <v>#REF!</v>
      </c>
      <c r="Y24" s="52">
        <v>0.05</v>
      </c>
      <c r="Z24" s="52" t="e">
        <f t="shared" si="5"/>
        <v>#REF!</v>
      </c>
      <c r="AA24" s="7">
        <f>'4.1'!F12</f>
        <v>30</v>
      </c>
      <c r="AB24" s="7">
        <f>'4.2'!F12</f>
        <v>70</v>
      </c>
      <c r="AC24" s="52" t="e">
        <f>AA24+AB24+#REF!</f>
        <v>#REF!</v>
      </c>
      <c r="AD24" s="57">
        <v>0.21</v>
      </c>
      <c r="AE24" s="52" t="e">
        <f t="shared" si="6"/>
        <v>#REF!</v>
      </c>
      <c r="AF24" s="7">
        <f>'5.1'!F12</f>
        <v>20</v>
      </c>
      <c r="AG24" s="7">
        <f>'5.2'!H12</f>
        <v>0</v>
      </c>
      <c r="AH24" s="7">
        <f>'5.3'!F12</f>
        <v>20</v>
      </c>
      <c r="AI24" s="7">
        <f>'5.4'!N12</f>
        <v>20</v>
      </c>
      <c r="AJ24" s="7">
        <f>'5.5'!F12</f>
        <v>0</v>
      </c>
      <c r="AK24" s="52">
        <f t="shared" si="7"/>
        <v>60</v>
      </c>
      <c r="AL24" s="57">
        <v>0.24</v>
      </c>
      <c r="AM24" s="52">
        <f t="shared" si="8"/>
        <v>14.399999999999999</v>
      </c>
      <c r="AN24" s="7" t="e">
        <f t="shared" si="1"/>
        <v>#REF!</v>
      </c>
      <c r="AO24" s="20" t="s">
        <v>39</v>
      </c>
      <c r="AP24" s="3">
        <v>934</v>
      </c>
    </row>
    <row r="25" spans="2:42" s="12" customFormat="1" ht="12.75" hidden="1">
      <c r="B25" s="3" t="s">
        <v>57</v>
      </c>
      <c r="C25" s="7">
        <f>'1.1'!H13</f>
        <v>28.572</v>
      </c>
      <c r="D25" s="7">
        <f>'1.2'!G13</f>
        <v>0</v>
      </c>
      <c r="E25" s="7">
        <f>'1.3'!H13</f>
        <v>0</v>
      </c>
      <c r="F25" s="7">
        <f>'1.4'!H13</f>
        <v>35.66441244081888</v>
      </c>
      <c r="G25" s="52" t="e">
        <f>C25+D25+E25+#REF!+F25</f>
        <v>#REF!</v>
      </c>
      <c r="H25" s="57">
        <v>0.25</v>
      </c>
      <c r="I25" s="52" t="e">
        <f t="shared" si="2"/>
        <v>#REF!</v>
      </c>
      <c r="J25" s="7">
        <f>'2.1'!H13</f>
        <v>0</v>
      </c>
      <c r="K25" s="7">
        <f>'2.2'!L13</f>
        <v>0</v>
      </c>
      <c r="L25" s="7">
        <f>'2.3'!E38</f>
        <v>0</v>
      </c>
      <c r="M25" s="7">
        <f>'2.4'!H13</f>
        <v>15</v>
      </c>
      <c r="N25" s="7">
        <f>'2.5'!H13</f>
        <v>6.433070175438596</v>
      </c>
      <c r="O25" s="7">
        <f>'2.6'!G13</f>
        <v>13.333</v>
      </c>
      <c r="P25" s="7">
        <f>'2.7'!F13</f>
        <v>0</v>
      </c>
      <c r="Q25" s="7">
        <f>'2.8'!F13</f>
        <v>26.667</v>
      </c>
      <c r="R25" s="7">
        <f>'2.9'!H13</f>
        <v>0</v>
      </c>
      <c r="S25" s="52">
        <f t="shared" si="3"/>
        <v>61.433070175438594</v>
      </c>
      <c r="T25" s="57">
        <v>0.25</v>
      </c>
      <c r="U25" s="52">
        <f t="shared" si="4"/>
        <v>15.358267543859649</v>
      </c>
      <c r="V25" s="7">
        <f>'3.1'!H13</f>
        <v>56.34</v>
      </c>
      <c r="W25" s="7">
        <f>'3.2'!G13</f>
        <v>40</v>
      </c>
      <c r="X25" s="52" t="e">
        <f>V25+W25+#REF!</f>
        <v>#REF!</v>
      </c>
      <c r="Y25" s="52">
        <v>0.05</v>
      </c>
      <c r="Z25" s="52" t="e">
        <f t="shared" si="5"/>
        <v>#REF!</v>
      </c>
      <c r="AA25" s="7">
        <f>'4.1'!F13</f>
        <v>30</v>
      </c>
      <c r="AB25" s="7">
        <f>'4.2'!F13</f>
        <v>70</v>
      </c>
      <c r="AC25" s="52" t="e">
        <f>AA25+AB25+#REF!</f>
        <v>#REF!</v>
      </c>
      <c r="AD25" s="57">
        <v>0.21</v>
      </c>
      <c r="AE25" s="52" t="e">
        <f t="shared" si="6"/>
        <v>#REF!</v>
      </c>
      <c r="AF25" s="7">
        <f>'5.1'!F13</f>
        <v>25</v>
      </c>
      <c r="AG25" s="7">
        <f>'5.2'!H13</f>
        <v>25</v>
      </c>
      <c r="AH25" s="7">
        <f>'5.3'!F13</f>
        <v>25</v>
      </c>
      <c r="AI25" s="7">
        <f>'5.4'!N13</f>
        <v>25</v>
      </c>
      <c r="AJ25" s="7">
        <f>'5.5'!F13</f>
        <v>0</v>
      </c>
      <c r="AK25" s="52">
        <f t="shared" si="7"/>
        <v>100</v>
      </c>
      <c r="AL25" s="57">
        <v>0.24</v>
      </c>
      <c r="AM25" s="52">
        <f t="shared" si="8"/>
        <v>24</v>
      </c>
      <c r="AN25" s="7" t="e">
        <f t="shared" si="1"/>
        <v>#REF!</v>
      </c>
      <c r="AO25" s="20" t="s">
        <v>42</v>
      </c>
      <c r="AP25" s="3">
        <v>953</v>
      </c>
    </row>
    <row r="26" spans="2:34" ht="12.75">
      <c r="B26" s="16"/>
      <c r="C26" s="17"/>
      <c r="D26" s="16"/>
      <c r="AF26" s="16"/>
      <c r="AG26" s="16"/>
      <c r="AH26" s="19"/>
    </row>
    <row r="27" spans="2:42" ht="25.5">
      <c r="B27" s="2" t="s">
        <v>48</v>
      </c>
      <c r="C27" s="4" t="s">
        <v>16</v>
      </c>
      <c r="D27" s="4" t="s">
        <v>17</v>
      </c>
      <c r="E27" s="4" t="s">
        <v>18</v>
      </c>
      <c r="F27" s="4" t="s">
        <v>19</v>
      </c>
      <c r="G27" s="4" t="s">
        <v>143</v>
      </c>
      <c r="H27" s="4" t="s">
        <v>144</v>
      </c>
      <c r="I27" s="4" t="s">
        <v>11</v>
      </c>
      <c r="J27" s="5" t="s">
        <v>21</v>
      </c>
      <c r="K27" s="5" t="s">
        <v>22</v>
      </c>
      <c r="L27" s="5" t="s">
        <v>23</v>
      </c>
      <c r="M27" s="5" t="s">
        <v>24</v>
      </c>
      <c r="N27" s="5" t="s">
        <v>135</v>
      </c>
      <c r="O27" s="5" t="s">
        <v>136</v>
      </c>
      <c r="P27" s="5" t="s">
        <v>137</v>
      </c>
      <c r="Q27" s="5" t="s">
        <v>138</v>
      </c>
      <c r="R27" s="5" t="s">
        <v>139</v>
      </c>
      <c r="S27" s="4" t="s">
        <v>145</v>
      </c>
      <c r="T27" s="4" t="s">
        <v>144</v>
      </c>
      <c r="U27" s="4" t="s">
        <v>11</v>
      </c>
      <c r="V27" s="5" t="s">
        <v>25</v>
      </c>
      <c r="W27" s="5" t="s">
        <v>26</v>
      </c>
      <c r="X27" s="4" t="s">
        <v>146</v>
      </c>
      <c r="Y27" s="4" t="s">
        <v>144</v>
      </c>
      <c r="Z27" s="4" t="s">
        <v>11</v>
      </c>
      <c r="AA27" s="5" t="s">
        <v>27</v>
      </c>
      <c r="AB27" s="5" t="s">
        <v>28</v>
      </c>
      <c r="AC27" s="4" t="s">
        <v>147</v>
      </c>
      <c r="AD27" s="4" t="s">
        <v>144</v>
      </c>
      <c r="AE27" s="4" t="s">
        <v>11</v>
      </c>
      <c r="AF27" s="5" t="s">
        <v>45</v>
      </c>
      <c r="AG27" s="5" t="s">
        <v>46</v>
      </c>
      <c r="AH27" s="5" t="s">
        <v>140</v>
      </c>
      <c r="AI27" s="5" t="s">
        <v>141</v>
      </c>
      <c r="AJ27" s="5" t="s">
        <v>142</v>
      </c>
      <c r="AK27" s="4" t="s">
        <v>148</v>
      </c>
      <c r="AL27" s="4" t="s">
        <v>144</v>
      </c>
      <c r="AM27" s="4" t="s">
        <v>11</v>
      </c>
      <c r="AN27" s="5" t="s">
        <v>34</v>
      </c>
      <c r="AO27" s="5" t="s">
        <v>35</v>
      </c>
      <c r="AP27" s="5" t="s">
        <v>36</v>
      </c>
    </row>
    <row r="28" spans="2:42" ht="12.75">
      <c r="B28" s="3" t="s">
        <v>49</v>
      </c>
      <c r="C28" s="7">
        <v>28.572</v>
      </c>
      <c r="D28" s="7">
        <v>35.714</v>
      </c>
      <c r="E28" s="7">
        <f>'1.3'!H6</f>
        <v>0</v>
      </c>
      <c r="F28" s="7">
        <v>35.394</v>
      </c>
      <c r="G28" s="52">
        <f>C28+D28+E28+F28</f>
        <v>99.68</v>
      </c>
      <c r="H28" s="52">
        <v>0.25</v>
      </c>
      <c r="I28" s="52">
        <v>24.92</v>
      </c>
      <c r="J28" s="7">
        <v>7.993</v>
      </c>
      <c r="K28" s="7">
        <f>'2.2'!L6</f>
        <v>15</v>
      </c>
      <c r="L28" s="7">
        <v>19.373</v>
      </c>
      <c r="M28" s="7">
        <v>9</v>
      </c>
      <c r="N28" s="7">
        <v>3.765</v>
      </c>
      <c r="O28" s="7">
        <f>'2.6'!G6</f>
        <v>8</v>
      </c>
      <c r="P28" s="7">
        <v>4</v>
      </c>
      <c r="Q28" s="7">
        <f>'2.8'!F6</f>
        <v>16</v>
      </c>
      <c r="R28" s="7">
        <f>'2.9'!H6</f>
        <v>0</v>
      </c>
      <c r="S28" s="52">
        <f>R28+Q28+P28+O28+N28+M28+L28+K28+J28</f>
        <v>83.131</v>
      </c>
      <c r="T28" s="52">
        <v>0.25</v>
      </c>
      <c r="U28" s="52">
        <v>20.783</v>
      </c>
      <c r="V28" s="7">
        <f>'3.1'!H6</f>
        <v>0</v>
      </c>
      <c r="W28" s="7">
        <f>'3.2'!G6</f>
        <v>0</v>
      </c>
      <c r="X28" s="52">
        <f>V28+W28</f>
        <v>0</v>
      </c>
      <c r="Y28" s="52">
        <v>0</v>
      </c>
      <c r="Z28" s="52">
        <f>X28*Y28</f>
        <v>0</v>
      </c>
      <c r="AA28" s="7">
        <f>'4.1'!F6</f>
        <v>30</v>
      </c>
      <c r="AB28" s="7">
        <f>'4.2'!F6</f>
        <v>70</v>
      </c>
      <c r="AC28" s="52">
        <f>AA28+AB28</f>
        <v>100</v>
      </c>
      <c r="AD28" s="52">
        <v>0.25</v>
      </c>
      <c r="AE28" s="52">
        <f>AC28*AD28</f>
        <v>25</v>
      </c>
      <c r="AF28" s="7">
        <f>'5.1'!F6</f>
        <v>25</v>
      </c>
      <c r="AG28" s="7">
        <f>'5.2'!H6</f>
        <v>25</v>
      </c>
      <c r="AH28" s="7">
        <f>'5.3'!F6</f>
        <v>25</v>
      </c>
      <c r="AI28" s="7">
        <f>'5.4'!N6</f>
        <v>25</v>
      </c>
      <c r="AJ28" s="7">
        <f>'5.5'!F6</f>
        <v>0</v>
      </c>
      <c r="AK28" s="52">
        <f>AF28+AG28+AH28+AI28+AJ28</f>
        <v>100</v>
      </c>
      <c r="AL28" s="52">
        <v>0.25</v>
      </c>
      <c r="AM28" s="52">
        <f>AK28*AL28</f>
        <v>25</v>
      </c>
      <c r="AN28" s="7">
        <f>AM28+AE28+Z28+U28+I28</f>
        <v>95.703</v>
      </c>
      <c r="AO28" s="20" t="s">
        <v>38</v>
      </c>
      <c r="AP28" s="3">
        <v>901</v>
      </c>
    </row>
    <row r="29" spans="2:42" ht="12.75">
      <c r="B29" s="3" t="s">
        <v>50</v>
      </c>
      <c r="C29" s="7">
        <v>20</v>
      </c>
      <c r="D29" s="7">
        <v>25</v>
      </c>
      <c r="E29" s="7">
        <v>7.828</v>
      </c>
      <c r="F29" s="7">
        <v>24.679</v>
      </c>
      <c r="G29" s="52">
        <f aca="true" t="shared" si="9" ref="G29:G35">C29+D29+E29+F29</f>
        <v>77.507</v>
      </c>
      <c r="H29" s="52">
        <v>0.24</v>
      </c>
      <c r="I29" s="52">
        <v>18.602</v>
      </c>
      <c r="J29" s="7">
        <f>'2.1'!H7</f>
        <v>0</v>
      </c>
      <c r="K29" s="7">
        <f>'2.2'!L7</f>
        <v>15</v>
      </c>
      <c r="L29" s="7">
        <v>19.023</v>
      </c>
      <c r="M29" s="7">
        <v>8.93</v>
      </c>
      <c r="N29" s="7">
        <v>3.329</v>
      </c>
      <c r="O29" s="7">
        <f>'2.6'!G7</f>
        <v>8</v>
      </c>
      <c r="P29" s="7">
        <v>3.083</v>
      </c>
      <c r="Q29" s="7">
        <f>'2.8'!F7</f>
        <v>16</v>
      </c>
      <c r="R29" s="7">
        <f>'2.9'!H7</f>
        <v>0</v>
      </c>
      <c r="S29" s="52">
        <f aca="true" t="shared" si="10" ref="S29:S35">R29+Q29+P29+O29+N29+M29+L29+K29+J29</f>
        <v>73.365</v>
      </c>
      <c r="T29" s="52">
        <v>0.24</v>
      </c>
      <c r="U29" s="52">
        <v>17.608</v>
      </c>
      <c r="V29" s="7">
        <v>45.979</v>
      </c>
      <c r="W29" s="7">
        <f>'3.2'!G7</f>
        <v>40</v>
      </c>
      <c r="X29" s="52">
        <f aca="true" t="shared" si="11" ref="X29:X35">V29+W29</f>
        <v>85.979</v>
      </c>
      <c r="Y29" s="52">
        <v>0.04</v>
      </c>
      <c r="Z29" s="52">
        <v>3.439</v>
      </c>
      <c r="AA29" s="7">
        <f>'4.1'!F7</f>
        <v>30</v>
      </c>
      <c r="AB29" s="7">
        <f>'4.2'!F7</f>
        <v>70</v>
      </c>
      <c r="AC29" s="52">
        <f aca="true" t="shared" si="12" ref="AC29:AC35">AA29+AB29</f>
        <v>100</v>
      </c>
      <c r="AD29" s="52">
        <v>0.24</v>
      </c>
      <c r="AE29" s="52">
        <f aca="true" t="shared" si="13" ref="AE29:AE35">AC29*AD29</f>
        <v>24</v>
      </c>
      <c r="AF29" s="7">
        <f>'5.1'!F7</f>
        <v>20</v>
      </c>
      <c r="AG29" s="7">
        <f>'5.2'!H7</f>
        <v>20</v>
      </c>
      <c r="AH29" s="7">
        <f>'5.3'!F7</f>
        <v>20</v>
      </c>
      <c r="AI29" s="7">
        <f>'5.4'!N7</f>
        <v>20</v>
      </c>
      <c r="AJ29" s="7">
        <f>'5.5'!F7</f>
        <v>20</v>
      </c>
      <c r="AK29" s="52">
        <f aca="true" t="shared" si="14" ref="AK29:AK35">AF29+AG29+AH29+AI29+AJ29</f>
        <v>100</v>
      </c>
      <c r="AL29" s="52">
        <v>0.24</v>
      </c>
      <c r="AM29" s="52">
        <f aca="true" t="shared" si="15" ref="AM29:AM35">AK29*AL29</f>
        <v>24</v>
      </c>
      <c r="AN29" s="7">
        <f aca="true" t="shared" si="16" ref="AN29:AN35">AM29+AE29+Z29+U29+I29</f>
        <v>87.649</v>
      </c>
      <c r="AO29" s="20" t="s">
        <v>39</v>
      </c>
      <c r="AP29" s="3">
        <v>902</v>
      </c>
    </row>
    <row r="30" spans="2:42" ht="12.75">
      <c r="B30" s="3" t="s">
        <v>170</v>
      </c>
      <c r="C30" s="7">
        <v>28.572</v>
      </c>
      <c r="D30" s="7">
        <v>35.714</v>
      </c>
      <c r="E30" s="7">
        <f>'1.3'!H8</f>
        <v>0</v>
      </c>
      <c r="F30" s="7">
        <v>35.038</v>
      </c>
      <c r="G30" s="52">
        <f t="shared" si="9"/>
        <v>99.324</v>
      </c>
      <c r="H30" s="52">
        <v>0.24</v>
      </c>
      <c r="I30" s="52">
        <v>23.828</v>
      </c>
      <c r="J30" s="7">
        <v>7.996</v>
      </c>
      <c r="K30" s="7">
        <f>'2.2'!L8</f>
        <v>15</v>
      </c>
      <c r="L30" s="7">
        <v>20.195</v>
      </c>
      <c r="M30" s="7">
        <v>9</v>
      </c>
      <c r="N30" s="7">
        <v>3.714</v>
      </c>
      <c r="O30" s="7">
        <f>'2.6'!G8</f>
        <v>8</v>
      </c>
      <c r="P30" s="7">
        <v>3.917</v>
      </c>
      <c r="Q30" s="7">
        <f>'2.8'!F8</f>
        <v>16</v>
      </c>
      <c r="R30" s="7">
        <f>'2.9'!H8</f>
        <v>0</v>
      </c>
      <c r="S30" s="52">
        <f t="shared" si="10"/>
        <v>83.82199999999999</v>
      </c>
      <c r="T30" s="52">
        <v>0.24</v>
      </c>
      <c r="U30" s="52">
        <v>20.117</v>
      </c>
      <c r="V30" s="7">
        <f>'3.1'!H8</f>
        <v>60</v>
      </c>
      <c r="W30" s="7">
        <f>'3.2'!G8</f>
        <v>40</v>
      </c>
      <c r="X30" s="52">
        <f t="shared" si="11"/>
        <v>100</v>
      </c>
      <c r="Y30" s="52">
        <v>0.04</v>
      </c>
      <c r="Z30" s="52">
        <f>X30*Y30</f>
        <v>4</v>
      </c>
      <c r="AA30" s="7">
        <f>'4.1'!F8</f>
        <v>30</v>
      </c>
      <c r="AB30" s="7">
        <f>'4.2'!F8</f>
        <v>70</v>
      </c>
      <c r="AC30" s="52">
        <f t="shared" si="12"/>
        <v>100</v>
      </c>
      <c r="AD30" s="52">
        <v>0.24</v>
      </c>
      <c r="AE30" s="52">
        <f t="shared" si="13"/>
        <v>24</v>
      </c>
      <c r="AF30" s="7">
        <f>'5.1'!F8</f>
        <v>25</v>
      </c>
      <c r="AG30" s="7">
        <f>'5.2'!H8</f>
        <v>25</v>
      </c>
      <c r="AH30" s="7">
        <f>'5.3'!F8</f>
        <v>25</v>
      </c>
      <c r="AI30" s="7">
        <f>'5.4'!N8</f>
        <v>25</v>
      </c>
      <c r="AJ30" s="7">
        <f>'5.5'!F8</f>
        <v>0</v>
      </c>
      <c r="AK30" s="52">
        <f t="shared" si="14"/>
        <v>100</v>
      </c>
      <c r="AL30" s="52">
        <v>0.24</v>
      </c>
      <c r="AM30" s="52">
        <f t="shared" si="15"/>
        <v>24</v>
      </c>
      <c r="AN30" s="7">
        <f t="shared" si="16"/>
        <v>95.94500000000001</v>
      </c>
      <c r="AO30" s="20" t="s">
        <v>37</v>
      </c>
      <c r="AP30" s="3">
        <v>910</v>
      </c>
    </row>
    <row r="31" spans="2:42" ht="12.75">
      <c r="B31" s="3" t="s">
        <v>52</v>
      </c>
      <c r="C31" s="7">
        <v>20</v>
      </c>
      <c r="D31" s="7">
        <v>0</v>
      </c>
      <c r="E31" s="7">
        <v>29.739</v>
      </c>
      <c r="F31" s="7">
        <v>24.856</v>
      </c>
      <c r="G31" s="52">
        <f t="shared" si="9"/>
        <v>74.595</v>
      </c>
      <c r="H31" s="52">
        <v>0.24</v>
      </c>
      <c r="I31" s="52">
        <v>17.903</v>
      </c>
      <c r="J31" s="7">
        <f>'2.1'!H9</f>
        <v>0</v>
      </c>
      <c r="K31" s="7">
        <f>'2.2'!L9</f>
        <v>15</v>
      </c>
      <c r="L31" s="7">
        <v>20.563</v>
      </c>
      <c r="M31" s="7">
        <v>8.972</v>
      </c>
      <c r="N31" s="7">
        <f>'2.5'!H9</f>
        <v>0</v>
      </c>
      <c r="O31" s="7">
        <f>'2.6'!G9</f>
        <v>8</v>
      </c>
      <c r="P31" s="7">
        <v>3.083</v>
      </c>
      <c r="Q31" s="7">
        <f>'2.8'!F9</f>
        <v>16</v>
      </c>
      <c r="R31" s="7">
        <f>'2.9'!H9</f>
        <v>15</v>
      </c>
      <c r="S31" s="52">
        <f t="shared" si="10"/>
        <v>86.618</v>
      </c>
      <c r="T31" s="52">
        <v>0.24</v>
      </c>
      <c r="U31" s="52">
        <v>20.788</v>
      </c>
      <c r="V31" s="7">
        <v>59.76</v>
      </c>
      <c r="W31" s="7">
        <f>'3.2'!G9</f>
        <v>40</v>
      </c>
      <c r="X31" s="52">
        <f t="shared" si="11"/>
        <v>99.75999999999999</v>
      </c>
      <c r="Y31" s="52">
        <v>0.04</v>
      </c>
      <c r="Z31" s="52">
        <v>3.99</v>
      </c>
      <c r="AA31" s="7">
        <f>'4.1'!F9</f>
        <v>30</v>
      </c>
      <c r="AB31" s="7">
        <f>'4.2'!F9</f>
        <v>70</v>
      </c>
      <c r="AC31" s="52">
        <f t="shared" si="12"/>
        <v>100</v>
      </c>
      <c r="AD31" s="52">
        <v>0.24</v>
      </c>
      <c r="AE31" s="52">
        <f t="shared" si="13"/>
        <v>24</v>
      </c>
      <c r="AF31" s="7">
        <f>'5.1'!F9</f>
        <v>20</v>
      </c>
      <c r="AG31" s="7">
        <f>'5.2'!H9</f>
        <v>0</v>
      </c>
      <c r="AH31" s="7">
        <f>'5.3'!F9</f>
        <v>20</v>
      </c>
      <c r="AI31" s="7">
        <f>'5.4'!N9</f>
        <v>20</v>
      </c>
      <c r="AJ31" s="7">
        <f>'5.5'!F9</f>
        <v>20</v>
      </c>
      <c r="AK31" s="52">
        <f t="shared" si="14"/>
        <v>80</v>
      </c>
      <c r="AL31" s="52">
        <v>0.24</v>
      </c>
      <c r="AM31" s="52">
        <f t="shared" si="15"/>
        <v>19.2</v>
      </c>
      <c r="AN31" s="7">
        <f t="shared" si="16"/>
        <v>85.881</v>
      </c>
      <c r="AO31" s="20" t="s">
        <v>40</v>
      </c>
      <c r="AP31" s="3">
        <v>925</v>
      </c>
    </row>
    <row r="32" spans="2:42" ht="12.75">
      <c r="B32" s="3" t="s">
        <v>53</v>
      </c>
      <c r="C32" s="7">
        <v>20</v>
      </c>
      <c r="D32" s="7">
        <v>0</v>
      </c>
      <c r="E32" s="7">
        <v>29.956</v>
      </c>
      <c r="F32" s="7">
        <v>24.885</v>
      </c>
      <c r="G32" s="52">
        <f t="shared" si="9"/>
        <v>74.84100000000001</v>
      </c>
      <c r="H32" s="52">
        <v>0.24</v>
      </c>
      <c r="I32" s="52">
        <v>17.962</v>
      </c>
      <c r="J32" s="7">
        <v>7.992</v>
      </c>
      <c r="K32" s="7">
        <f>'2.2'!L10</f>
        <v>15</v>
      </c>
      <c r="L32" s="7">
        <v>20.685</v>
      </c>
      <c r="M32" s="7">
        <v>9</v>
      </c>
      <c r="N32" s="7">
        <v>3.304</v>
      </c>
      <c r="O32" s="7">
        <f>'2.6'!G10</f>
        <v>8</v>
      </c>
      <c r="P32" s="7">
        <v>3.5</v>
      </c>
      <c r="Q32" s="7">
        <f>'2.8'!F10</f>
        <v>16</v>
      </c>
      <c r="R32" s="7">
        <f>'2.9'!H10</f>
        <v>0</v>
      </c>
      <c r="S32" s="52">
        <f t="shared" si="10"/>
        <v>83.48100000000001</v>
      </c>
      <c r="T32" s="52">
        <v>0.24</v>
      </c>
      <c r="U32" s="52">
        <v>20.035</v>
      </c>
      <c r="V32" s="7">
        <v>50.04</v>
      </c>
      <c r="W32" s="7">
        <f>'3.2'!G10</f>
        <v>40</v>
      </c>
      <c r="X32" s="52">
        <f t="shared" si="11"/>
        <v>90.03999999999999</v>
      </c>
      <c r="Y32" s="52">
        <v>0.04</v>
      </c>
      <c r="Z32" s="52">
        <v>3.602</v>
      </c>
      <c r="AA32" s="7">
        <f>'4.1'!F10</f>
        <v>30</v>
      </c>
      <c r="AB32" s="7">
        <f>'4.2'!F10</f>
        <v>70</v>
      </c>
      <c r="AC32" s="52">
        <f t="shared" si="12"/>
        <v>100</v>
      </c>
      <c r="AD32" s="52">
        <v>0.24</v>
      </c>
      <c r="AE32" s="52">
        <f t="shared" si="13"/>
        <v>24</v>
      </c>
      <c r="AF32" s="7">
        <f>'5.1'!F10</f>
        <v>20</v>
      </c>
      <c r="AG32" s="7">
        <f>'5.2'!H10</f>
        <v>20</v>
      </c>
      <c r="AH32" s="7">
        <f>'5.3'!F10</f>
        <v>20</v>
      </c>
      <c r="AI32" s="7">
        <f>'5.4'!N10</f>
        <v>20</v>
      </c>
      <c r="AJ32" s="7">
        <f>'5.5'!F10</f>
        <v>20</v>
      </c>
      <c r="AK32" s="52">
        <f t="shared" si="14"/>
        <v>100</v>
      </c>
      <c r="AL32" s="52">
        <v>0.24</v>
      </c>
      <c r="AM32" s="52">
        <f t="shared" si="15"/>
        <v>24</v>
      </c>
      <c r="AN32" s="7">
        <f t="shared" si="16"/>
        <v>89.599</v>
      </c>
      <c r="AO32" s="20" t="s">
        <v>41</v>
      </c>
      <c r="AP32" s="3">
        <v>926</v>
      </c>
    </row>
    <row r="33" spans="2:42" ht="12.75">
      <c r="B33" s="3" t="s">
        <v>55</v>
      </c>
      <c r="C33" s="7">
        <v>20</v>
      </c>
      <c r="D33" s="7">
        <v>25</v>
      </c>
      <c r="E33" s="7">
        <v>10.424</v>
      </c>
      <c r="F33" s="7">
        <v>23.801</v>
      </c>
      <c r="G33" s="52">
        <f t="shared" si="9"/>
        <v>79.225</v>
      </c>
      <c r="H33" s="52">
        <v>0.24</v>
      </c>
      <c r="I33" s="52">
        <v>19.014</v>
      </c>
      <c r="J33" s="7">
        <f>'2.1'!H11</f>
        <v>0</v>
      </c>
      <c r="K33" s="7">
        <f>'2.2'!L11</f>
        <v>15</v>
      </c>
      <c r="L33" s="7">
        <v>17.553</v>
      </c>
      <c r="M33" s="7">
        <v>8.912</v>
      </c>
      <c r="N33" s="7">
        <v>3.671</v>
      </c>
      <c r="O33" s="7">
        <f>'2.6'!G11</f>
        <v>8</v>
      </c>
      <c r="P33" s="7">
        <v>3.667</v>
      </c>
      <c r="Q33" s="7">
        <f>'2.8'!F11</f>
        <v>16</v>
      </c>
      <c r="R33" s="7">
        <f>'2.9'!H11</f>
        <v>3</v>
      </c>
      <c r="S33" s="52">
        <f t="shared" si="10"/>
        <v>75.803</v>
      </c>
      <c r="T33" s="52">
        <v>0.24</v>
      </c>
      <c r="U33" s="52">
        <v>18.193</v>
      </c>
      <c r="V33" s="7">
        <v>59.94</v>
      </c>
      <c r="W33" s="7">
        <f>'3.2'!G11</f>
        <v>40</v>
      </c>
      <c r="X33" s="52">
        <f t="shared" si="11"/>
        <v>99.94</v>
      </c>
      <c r="Y33" s="52">
        <v>0.04</v>
      </c>
      <c r="Z33" s="52">
        <v>3.998</v>
      </c>
      <c r="AA33" s="7">
        <f>'4.1'!F11</f>
        <v>30</v>
      </c>
      <c r="AB33" s="7">
        <f>'4.2'!F11</f>
        <v>70</v>
      </c>
      <c r="AC33" s="52">
        <f t="shared" si="12"/>
        <v>100</v>
      </c>
      <c r="AD33" s="52">
        <v>0.24</v>
      </c>
      <c r="AE33" s="52">
        <f t="shared" si="13"/>
        <v>24</v>
      </c>
      <c r="AF33" s="7">
        <f>'5.1'!F11</f>
        <v>20</v>
      </c>
      <c r="AG33" s="7">
        <f>'5.2'!H11</f>
        <v>0</v>
      </c>
      <c r="AH33" s="7">
        <f>'5.3'!F11</f>
        <v>20</v>
      </c>
      <c r="AI33" s="7">
        <f>'5.4'!N11</f>
        <v>20</v>
      </c>
      <c r="AJ33" s="7">
        <f>'5.5'!F11</f>
        <v>0</v>
      </c>
      <c r="AK33" s="52">
        <f t="shared" si="14"/>
        <v>60</v>
      </c>
      <c r="AL33" s="52">
        <v>0.24</v>
      </c>
      <c r="AM33" s="52">
        <f t="shared" si="15"/>
        <v>14.399999999999999</v>
      </c>
      <c r="AN33" s="7">
        <f t="shared" si="16"/>
        <v>79.60499999999999</v>
      </c>
      <c r="AO33" s="20" t="s">
        <v>43</v>
      </c>
      <c r="AP33" s="3">
        <v>929</v>
      </c>
    </row>
    <row r="34" spans="2:42" ht="12.75">
      <c r="B34" s="3" t="s">
        <v>56</v>
      </c>
      <c r="C34" s="7">
        <v>20</v>
      </c>
      <c r="D34" s="7">
        <v>0</v>
      </c>
      <c r="E34" s="7">
        <v>18.518</v>
      </c>
      <c r="F34" s="7">
        <v>23.763</v>
      </c>
      <c r="G34" s="52">
        <f t="shared" si="9"/>
        <v>62.281000000000006</v>
      </c>
      <c r="H34" s="52">
        <v>0.24</v>
      </c>
      <c r="I34" s="52">
        <v>14.947</v>
      </c>
      <c r="J34" s="7">
        <v>7.976</v>
      </c>
      <c r="K34" s="7">
        <f>'2.2'!L12</f>
        <v>15</v>
      </c>
      <c r="L34" s="7">
        <v>18.165</v>
      </c>
      <c r="M34" s="7">
        <v>9</v>
      </c>
      <c r="N34" s="7">
        <v>3.705</v>
      </c>
      <c r="O34" s="7">
        <f>'2.6'!G12</f>
        <v>0</v>
      </c>
      <c r="P34" s="7">
        <v>3.917</v>
      </c>
      <c r="Q34" s="7">
        <f>'2.8'!F12</f>
        <v>16</v>
      </c>
      <c r="R34" s="7">
        <f>'2.9'!H12</f>
        <v>0</v>
      </c>
      <c r="S34" s="52">
        <f t="shared" si="10"/>
        <v>73.763</v>
      </c>
      <c r="T34" s="52">
        <v>0.24</v>
      </c>
      <c r="U34" s="52">
        <v>17.703</v>
      </c>
      <c r="V34" s="7">
        <f>'3.1'!H12</f>
        <v>60</v>
      </c>
      <c r="W34" s="7">
        <f>'3.2'!G12</f>
        <v>40</v>
      </c>
      <c r="X34" s="52">
        <f t="shared" si="11"/>
        <v>100</v>
      </c>
      <c r="Y34" s="52">
        <v>0.04</v>
      </c>
      <c r="Z34" s="52">
        <f>X34*Y34</f>
        <v>4</v>
      </c>
      <c r="AA34" s="7">
        <f>'4.1'!F12</f>
        <v>30</v>
      </c>
      <c r="AB34" s="7">
        <f>'4.2'!F12</f>
        <v>70</v>
      </c>
      <c r="AC34" s="52">
        <f t="shared" si="12"/>
        <v>100</v>
      </c>
      <c r="AD34" s="52">
        <v>0.24</v>
      </c>
      <c r="AE34" s="52">
        <f t="shared" si="13"/>
        <v>24</v>
      </c>
      <c r="AF34" s="7">
        <f>'5.1'!F12</f>
        <v>20</v>
      </c>
      <c r="AG34" s="7">
        <f>'5.2'!H12</f>
        <v>0</v>
      </c>
      <c r="AH34" s="7">
        <f>'5.3'!F12</f>
        <v>20</v>
      </c>
      <c r="AI34" s="7">
        <f>'5.4'!N12</f>
        <v>20</v>
      </c>
      <c r="AJ34" s="7">
        <f>'5.5'!F12</f>
        <v>0</v>
      </c>
      <c r="AK34" s="52">
        <f t="shared" si="14"/>
        <v>60</v>
      </c>
      <c r="AL34" s="52">
        <v>0.24</v>
      </c>
      <c r="AM34" s="52">
        <f t="shared" si="15"/>
        <v>14.399999999999999</v>
      </c>
      <c r="AN34" s="7">
        <f t="shared" si="16"/>
        <v>75.05</v>
      </c>
      <c r="AO34" s="20" t="s">
        <v>44</v>
      </c>
      <c r="AP34" s="3">
        <v>934</v>
      </c>
    </row>
    <row r="35" spans="2:42" ht="12.75">
      <c r="B35" s="3" t="s">
        <v>57</v>
      </c>
      <c r="C35" s="7">
        <v>28.572</v>
      </c>
      <c r="D35" s="7">
        <v>0</v>
      </c>
      <c r="E35" s="7">
        <f>'1.3'!H13</f>
        <v>0</v>
      </c>
      <c r="F35" s="7">
        <v>35.664</v>
      </c>
      <c r="G35" s="52">
        <f t="shared" si="9"/>
        <v>64.236</v>
      </c>
      <c r="H35" s="52">
        <v>0.24</v>
      </c>
      <c r="I35" s="52">
        <v>15.417</v>
      </c>
      <c r="J35" s="7">
        <f>'2.1'!H13</f>
        <v>0</v>
      </c>
      <c r="K35" s="7">
        <f>'2.2'!L13</f>
        <v>0</v>
      </c>
      <c r="L35" s="7">
        <f>'2.3'!E38</f>
        <v>0</v>
      </c>
      <c r="M35" s="7">
        <f>'2.4'!H13</f>
        <v>15</v>
      </c>
      <c r="N35" s="7">
        <v>6.433</v>
      </c>
      <c r="O35" s="7">
        <v>13.333</v>
      </c>
      <c r="P35" s="7">
        <f>'2.7'!F13</f>
        <v>0</v>
      </c>
      <c r="Q35" s="7">
        <v>26.667</v>
      </c>
      <c r="R35" s="7">
        <f>'2.9'!H13</f>
        <v>0</v>
      </c>
      <c r="S35" s="52">
        <f t="shared" si="10"/>
        <v>61.433</v>
      </c>
      <c r="T35" s="52">
        <v>0.24</v>
      </c>
      <c r="U35" s="52">
        <v>14.744</v>
      </c>
      <c r="V35" s="7">
        <v>56.34</v>
      </c>
      <c r="W35" s="7">
        <f>'3.2'!G13</f>
        <v>40</v>
      </c>
      <c r="X35" s="52">
        <f t="shared" si="11"/>
        <v>96.34</v>
      </c>
      <c r="Y35" s="52">
        <v>0.04</v>
      </c>
      <c r="Z35" s="52">
        <v>3.854</v>
      </c>
      <c r="AA35" s="7">
        <f>'4.1'!F13</f>
        <v>30</v>
      </c>
      <c r="AB35" s="7">
        <f>'4.2'!F13</f>
        <v>70</v>
      </c>
      <c r="AC35" s="52">
        <f t="shared" si="12"/>
        <v>100</v>
      </c>
      <c r="AD35" s="52">
        <v>0.24</v>
      </c>
      <c r="AE35" s="52">
        <f t="shared" si="13"/>
        <v>24</v>
      </c>
      <c r="AF35" s="7">
        <f>'5.1'!F13</f>
        <v>25</v>
      </c>
      <c r="AG35" s="7">
        <f>'5.2'!H13</f>
        <v>25</v>
      </c>
      <c r="AH35" s="7">
        <f>'5.3'!F13</f>
        <v>25</v>
      </c>
      <c r="AI35" s="7">
        <f>'5.4'!N13</f>
        <v>25</v>
      </c>
      <c r="AJ35" s="7">
        <f>'5.5'!F13</f>
        <v>0</v>
      </c>
      <c r="AK35" s="52">
        <f t="shared" si="14"/>
        <v>100</v>
      </c>
      <c r="AL35" s="52">
        <v>0.24</v>
      </c>
      <c r="AM35" s="52">
        <f t="shared" si="15"/>
        <v>24</v>
      </c>
      <c r="AN35" s="7">
        <f t="shared" si="16"/>
        <v>82.015</v>
      </c>
      <c r="AO35" s="20" t="s">
        <v>42</v>
      </c>
      <c r="AP35" s="3">
        <v>953</v>
      </c>
    </row>
  </sheetData>
  <mergeCells count="1">
    <mergeCell ref="B2:F2"/>
  </mergeCells>
  <printOptions/>
  <pageMargins left="0.75" right="0.75" top="1" bottom="1" header="0.5" footer="0.5"/>
  <pageSetup fitToHeight="2" fitToWidth="2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V38"/>
  <sheetViews>
    <sheetView workbookViewId="0" topLeftCell="A16">
      <selection activeCell="A33" sqref="A33:IV33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15.75">
      <c r="B2" s="110" t="s">
        <v>88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39"/>
    </row>
    <row r="5" spans="2:48" ht="12.75">
      <c r="B5" s="105" t="s">
        <v>48</v>
      </c>
      <c r="C5" s="108" t="s">
        <v>87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8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2:38" ht="12.75">
      <c r="B6" s="106"/>
      <c r="C6" s="108" t="s">
        <v>73</v>
      </c>
      <c r="D6" s="108"/>
      <c r="E6" s="109"/>
      <c r="F6" s="108" t="s">
        <v>74</v>
      </c>
      <c r="G6" s="108"/>
      <c r="H6" s="109"/>
      <c r="I6" s="108" t="s">
        <v>75</v>
      </c>
      <c r="J6" s="108"/>
      <c r="K6" s="109"/>
      <c r="L6" s="108" t="s">
        <v>76</v>
      </c>
      <c r="M6" s="108"/>
      <c r="N6" s="109"/>
      <c r="O6" s="103" t="s">
        <v>79</v>
      </c>
      <c r="P6" s="103"/>
      <c r="Q6" s="104"/>
      <c r="R6" s="103" t="s">
        <v>80</v>
      </c>
      <c r="S6" s="103"/>
      <c r="T6" s="104"/>
      <c r="U6" s="103" t="s">
        <v>77</v>
      </c>
      <c r="V6" s="103"/>
      <c r="W6" s="104"/>
      <c r="X6" s="103" t="s">
        <v>78</v>
      </c>
      <c r="Y6" s="103"/>
      <c r="Z6" s="104"/>
      <c r="AA6" s="103" t="s">
        <v>81</v>
      </c>
      <c r="AB6" s="103"/>
      <c r="AC6" s="104"/>
      <c r="AD6" s="103" t="s">
        <v>82</v>
      </c>
      <c r="AE6" s="103"/>
      <c r="AF6" s="104"/>
      <c r="AG6" s="103" t="s">
        <v>83</v>
      </c>
      <c r="AH6" s="103"/>
      <c r="AI6" s="104"/>
      <c r="AJ6" s="100" t="s">
        <v>84</v>
      </c>
      <c r="AK6" s="101"/>
      <c r="AL6" s="102"/>
    </row>
    <row r="7" spans="2:38" ht="25.5">
      <c r="B7" s="107"/>
      <c r="C7" s="8" t="s">
        <v>85</v>
      </c>
      <c r="D7" s="8" t="s">
        <v>86</v>
      </c>
      <c r="E7" s="8" t="s">
        <v>134</v>
      </c>
      <c r="F7" s="8" t="s">
        <v>85</v>
      </c>
      <c r="G7" s="8" t="s">
        <v>86</v>
      </c>
      <c r="H7" s="8" t="s">
        <v>134</v>
      </c>
      <c r="I7" s="8" t="s">
        <v>85</v>
      </c>
      <c r="J7" s="8" t="s">
        <v>86</v>
      </c>
      <c r="K7" s="8" t="s">
        <v>134</v>
      </c>
      <c r="L7" s="8" t="s">
        <v>85</v>
      </c>
      <c r="M7" s="8" t="s">
        <v>86</v>
      </c>
      <c r="N7" s="8" t="s">
        <v>134</v>
      </c>
      <c r="O7" s="8" t="s">
        <v>85</v>
      </c>
      <c r="P7" s="8" t="s">
        <v>86</v>
      </c>
      <c r="Q7" s="8" t="s">
        <v>134</v>
      </c>
      <c r="R7" s="8" t="s">
        <v>85</v>
      </c>
      <c r="S7" s="8" t="s">
        <v>86</v>
      </c>
      <c r="T7" s="8" t="s">
        <v>134</v>
      </c>
      <c r="U7" s="8" t="s">
        <v>85</v>
      </c>
      <c r="V7" s="8" t="s">
        <v>86</v>
      </c>
      <c r="W7" s="8" t="s">
        <v>134</v>
      </c>
      <c r="X7" s="8" t="s">
        <v>85</v>
      </c>
      <c r="Y7" s="8" t="s">
        <v>86</v>
      </c>
      <c r="Z7" s="8" t="s">
        <v>134</v>
      </c>
      <c r="AA7" s="8" t="s">
        <v>85</v>
      </c>
      <c r="AB7" s="8" t="s">
        <v>86</v>
      </c>
      <c r="AC7" s="8" t="s">
        <v>134</v>
      </c>
      <c r="AD7" s="8" t="s">
        <v>85</v>
      </c>
      <c r="AE7" s="8" t="s">
        <v>86</v>
      </c>
      <c r="AF7" s="8" t="s">
        <v>134</v>
      </c>
      <c r="AG7" s="8" t="s">
        <v>85</v>
      </c>
      <c r="AH7" s="8" t="s">
        <v>86</v>
      </c>
      <c r="AI7" s="8" t="s">
        <v>134</v>
      </c>
      <c r="AJ7" s="8" t="s">
        <v>85</v>
      </c>
      <c r="AK7" s="8" t="s">
        <v>86</v>
      </c>
      <c r="AL7" s="8" t="s">
        <v>134</v>
      </c>
    </row>
    <row r="8" spans="2:40" ht="12.75">
      <c r="B8" s="43" t="s">
        <v>49</v>
      </c>
      <c r="C8" s="40">
        <v>45600</v>
      </c>
      <c r="D8" s="40">
        <v>42000.56</v>
      </c>
      <c r="E8" s="40">
        <f>D8/C8</f>
        <v>0.9210649122807018</v>
      </c>
      <c r="F8" s="40">
        <v>51700</v>
      </c>
      <c r="G8" s="40">
        <v>42149.95</v>
      </c>
      <c r="H8" s="40">
        <f>G8/F8</f>
        <v>0.815279497098646</v>
      </c>
      <c r="I8" s="40">
        <v>43500</v>
      </c>
      <c r="J8" s="40">
        <v>41555.06</v>
      </c>
      <c r="K8" s="40">
        <f>J8/I8</f>
        <v>0.9552887356321839</v>
      </c>
      <c r="L8" s="40">
        <v>104700</v>
      </c>
      <c r="M8" s="40">
        <v>45699.71</v>
      </c>
      <c r="N8" s="40">
        <f>M8/L8</f>
        <v>0.43648242597898756</v>
      </c>
      <c r="O8" s="40">
        <v>27900</v>
      </c>
      <c r="P8" s="40">
        <v>68851.87</v>
      </c>
      <c r="Q8" s="23">
        <f>P8/O8</f>
        <v>2.4678089605734765</v>
      </c>
      <c r="R8" s="40">
        <v>30400</v>
      </c>
      <c r="S8" s="40">
        <v>31184.12</v>
      </c>
      <c r="T8" s="23">
        <f>S8/R8</f>
        <v>1.0257934210526316</v>
      </c>
      <c r="U8" s="40">
        <v>45300</v>
      </c>
      <c r="V8" s="40">
        <v>45510.58</v>
      </c>
      <c r="W8" s="23">
        <f>V8/U8</f>
        <v>1.0046485651214128</v>
      </c>
      <c r="X8" s="40">
        <v>75500</v>
      </c>
      <c r="Y8" s="40">
        <v>83888.51</v>
      </c>
      <c r="Z8" s="23">
        <f>Y8/X8</f>
        <v>1.1111060927152316</v>
      </c>
      <c r="AA8" s="40">
        <v>18100</v>
      </c>
      <c r="AB8" s="40">
        <v>19898.17</v>
      </c>
      <c r="AC8" s="40">
        <f>AB8/AA8</f>
        <v>1.0993464088397789</v>
      </c>
      <c r="AD8" s="40">
        <v>44800</v>
      </c>
      <c r="AE8" s="40">
        <v>47266.19</v>
      </c>
      <c r="AF8" s="23">
        <f>AE8/AD8</f>
        <v>1.0550488839285714</v>
      </c>
      <c r="AG8" s="40">
        <v>50700</v>
      </c>
      <c r="AH8" s="40">
        <v>47040.99</v>
      </c>
      <c r="AI8" s="23">
        <f>AH8/AG8</f>
        <v>0.9278301775147929</v>
      </c>
      <c r="AJ8" s="40">
        <v>53200</v>
      </c>
      <c r="AK8" s="46">
        <v>75860.51</v>
      </c>
      <c r="AL8" s="24">
        <f>AK8/AJ8</f>
        <v>1.4259494360902254</v>
      </c>
      <c r="AM8" s="41">
        <f aca="true" t="shared" si="0" ref="AM8:AN16">C8+F8+I8+L8+O8+R8+U8+X8+AA8+AD8+AG8+AJ8</f>
        <v>591400</v>
      </c>
      <c r="AN8" s="41">
        <f t="shared" si="0"/>
        <v>590906.22</v>
      </c>
    </row>
    <row r="9" spans="2:40" ht="12.75">
      <c r="B9" s="43" t="s">
        <v>50</v>
      </c>
      <c r="C9" s="42">
        <v>6858900</v>
      </c>
      <c r="D9" s="42">
        <v>4388280.31</v>
      </c>
      <c r="E9" s="40">
        <f aca="true" t="shared" si="1" ref="E9:E16">D9/C9</f>
        <v>0.6397935980988204</v>
      </c>
      <c r="F9" s="42">
        <v>5854200</v>
      </c>
      <c r="G9" s="42">
        <v>5104090.61</v>
      </c>
      <c r="H9" s="40">
        <f aca="true" t="shared" si="2" ref="H9:H16">G9/F9</f>
        <v>0.8718681647364286</v>
      </c>
      <c r="I9" s="42">
        <v>8197100</v>
      </c>
      <c r="J9" s="42">
        <v>6324660.06</v>
      </c>
      <c r="K9" s="40">
        <f aca="true" t="shared" si="3" ref="K9:K16">J9/I9</f>
        <v>0.7715728806529137</v>
      </c>
      <c r="L9" s="42">
        <v>7074400</v>
      </c>
      <c r="M9" s="42">
        <v>8318455.03</v>
      </c>
      <c r="N9" s="40">
        <f aca="true" t="shared" si="4" ref="N9:N16">M9/L9</f>
        <v>1.1758530801198688</v>
      </c>
      <c r="O9" s="42">
        <v>7741100</v>
      </c>
      <c r="P9" s="42">
        <v>6727652</v>
      </c>
      <c r="Q9" s="23">
        <f aca="true" t="shared" si="5" ref="Q9:Q16">P9/O9</f>
        <v>0.8690821717843717</v>
      </c>
      <c r="R9" s="42">
        <v>5303600</v>
      </c>
      <c r="S9" s="42">
        <v>5522616.68</v>
      </c>
      <c r="T9" s="23">
        <f aca="true" t="shared" si="6" ref="T9:T16">S9/R9</f>
        <v>1.0412958518741986</v>
      </c>
      <c r="U9" s="42">
        <v>6502700</v>
      </c>
      <c r="V9" s="42">
        <v>6499630.04</v>
      </c>
      <c r="W9" s="23">
        <f aca="true" t="shared" si="7" ref="W9:W16">V9/U9</f>
        <v>0.9995278945668722</v>
      </c>
      <c r="X9" s="42">
        <v>7393000</v>
      </c>
      <c r="Y9" s="42">
        <v>7215238.29</v>
      </c>
      <c r="Z9" s="23">
        <f aca="true" t="shared" si="8" ref="Z9:Z16">Y9/X9</f>
        <v>0.975955402407683</v>
      </c>
      <c r="AA9" s="42">
        <v>5383500</v>
      </c>
      <c r="AB9" s="42">
        <v>6547209.48</v>
      </c>
      <c r="AC9" s="40">
        <f aca="true" t="shared" si="9" ref="AC9:AC16">AB9/AA9</f>
        <v>1.2161622513234884</v>
      </c>
      <c r="AD9" s="42">
        <v>5488300</v>
      </c>
      <c r="AE9" s="42">
        <v>5393106.88</v>
      </c>
      <c r="AF9" s="23">
        <f aca="true" t="shared" si="10" ref="AF9:AF16">AE9/AD9</f>
        <v>0.982655263014048</v>
      </c>
      <c r="AG9" s="42">
        <v>8052600</v>
      </c>
      <c r="AH9" s="42">
        <v>6097938.75</v>
      </c>
      <c r="AI9" s="23">
        <f aca="true" t="shared" si="11" ref="AI9:AI16">AH9/AG9</f>
        <v>0.7572633373072051</v>
      </c>
      <c r="AJ9" s="42">
        <v>11037189</v>
      </c>
      <c r="AK9" s="46">
        <v>13792324.56</v>
      </c>
      <c r="AL9" s="24">
        <f aca="true" t="shared" si="12" ref="AL9:AL16">AK9/AJ9</f>
        <v>1.2496229393190603</v>
      </c>
      <c r="AM9" s="41">
        <f t="shared" si="0"/>
        <v>84886589</v>
      </c>
      <c r="AN9" s="41">
        <f t="shared" si="0"/>
        <v>81931202.69</v>
      </c>
    </row>
    <row r="10" spans="2:40" ht="12.75">
      <c r="B10" s="43" t="s">
        <v>170</v>
      </c>
      <c r="C10" s="42">
        <v>156100</v>
      </c>
      <c r="D10" s="42">
        <v>153242.87</v>
      </c>
      <c r="E10" s="40">
        <f t="shared" si="1"/>
        <v>0.981696796925048</v>
      </c>
      <c r="F10" s="42">
        <v>172200</v>
      </c>
      <c r="G10" s="42">
        <v>149248.8</v>
      </c>
      <c r="H10" s="40">
        <f t="shared" si="2"/>
        <v>0.8667177700348432</v>
      </c>
      <c r="I10" s="42">
        <v>154800</v>
      </c>
      <c r="J10" s="42">
        <v>152881.76</v>
      </c>
      <c r="K10" s="40">
        <f t="shared" si="3"/>
        <v>0.9876082687338502</v>
      </c>
      <c r="L10" s="42">
        <v>142600</v>
      </c>
      <c r="M10" s="42">
        <v>141938.13</v>
      </c>
      <c r="N10" s="40">
        <f t="shared" si="4"/>
        <v>0.9953585553997195</v>
      </c>
      <c r="O10" s="42">
        <v>246900</v>
      </c>
      <c r="P10" s="42">
        <v>219799.87</v>
      </c>
      <c r="Q10" s="23">
        <f t="shared" si="5"/>
        <v>0.8902384366140138</v>
      </c>
      <c r="R10" s="42">
        <v>174200</v>
      </c>
      <c r="S10" s="42">
        <v>109320.74</v>
      </c>
      <c r="T10" s="23">
        <f t="shared" si="6"/>
        <v>0.6275587830080368</v>
      </c>
      <c r="U10" s="42">
        <v>172500</v>
      </c>
      <c r="V10" s="42">
        <v>216704.12</v>
      </c>
      <c r="W10" s="23">
        <f t="shared" si="7"/>
        <v>1.256255768115942</v>
      </c>
      <c r="X10" s="42">
        <v>209400</v>
      </c>
      <c r="Y10" s="42">
        <v>160710.29</v>
      </c>
      <c r="Z10" s="23">
        <f t="shared" si="8"/>
        <v>0.7674798949379179</v>
      </c>
      <c r="AA10" s="42">
        <v>106200</v>
      </c>
      <c r="AB10" s="42">
        <v>124084.65</v>
      </c>
      <c r="AC10" s="40">
        <f t="shared" si="9"/>
        <v>1.1684053672316383</v>
      </c>
      <c r="AD10" s="42">
        <v>159000</v>
      </c>
      <c r="AE10" s="42">
        <v>174461.64</v>
      </c>
      <c r="AF10" s="23">
        <f t="shared" si="10"/>
        <v>1.0972430188679245</v>
      </c>
      <c r="AG10" s="42">
        <v>156300</v>
      </c>
      <c r="AH10" s="42">
        <v>168878.74</v>
      </c>
      <c r="AI10" s="23">
        <f t="shared" si="11"/>
        <v>1.0804781829814458</v>
      </c>
      <c r="AJ10" s="42">
        <v>196500</v>
      </c>
      <c r="AK10" s="46">
        <v>274932.87</v>
      </c>
      <c r="AL10" s="24">
        <f t="shared" si="12"/>
        <v>1.399149465648855</v>
      </c>
      <c r="AM10" s="41">
        <f t="shared" si="0"/>
        <v>2046700</v>
      </c>
      <c r="AN10" s="41">
        <f t="shared" si="0"/>
        <v>2046204.48</v>
      </c>
    </row>
    <row r="11" spans="2:40" ht="12.75">
      <c r="B11" s="43" t="s">
        <v>52</v>
      </c>
      <c r="C11" s="42">
        <v>17218900</v>
      </c>
      <c r="D11" s="42">
        <v>16091810.58</v>
      </c>
      <c r="E11" s="40">
        <f t="shared" si="1"/>
        <v>0.9345434714180348</v>
      </c>
      <c r="F11" s="42">
        <v>17231500</v>
      </c>
      <c r="G11" s="42">
        <v>18208876.59</v>
      </c>
      <c r="H11" s="40">
        <f t="shared" si="2"/>
        <v>1.0567203429765255</v>
      </c>
      <c r="I11" s="42">
        <v>16157800</v>
      </c>
      <c r="J11" s="42">
        <v>16244336.36</v>
      </c>
      <c r="K11" s="40">
        <f t="shared" si="3"/>
        <v>1.0053557018901087</v>
      </c>
      <c r="L11" s="42">
        <v>16996800</v>
      </c>
      <c r="M11" s="42">
        <v>16132016.85</v>
      </c>
      <c r="N11" s="40">
        <f t="shared" si="4"/>
        <v>0.9491208256848348</v>
      </c>
      <c r="O11" s="42">
        <v>14633200</v>
      </c>
      <c r="P11" s="42">
        <v>13404769.12</v>
      </c>
      <c r="Q11" s="23">
        <f t="shared" si="5"/>
        <v>0.9160517945493808</v>
      </c>
      <c r="R11" s="42">
        <v>17708900</v>
      </c>
      <c r="S11" s="42">
        <v>18565231.93</v>
      </c>
      <c r="T11" s="23">
        <f t="shared" si="6"/>
        <v>1.0483560204191114</v>
      </c>
      <c r="U11" s="42">
        <v>15203400</v>
      </c>
      <c r="V11" s="42">
        <v>15801296.5</v>
      </c>
      <c r="W11" s="23">
        <f t="shared" si="7"/>
        <v>1.039326499335675</v>
      </c>
      <c r="X11" s="42">
        <v>14740100</v>
      </c>
      <c r="Y11" s="42">
        <v>14158704.79</v>
      </c>
      <c r="Z11" s="23">
        <f t="shared" si="8"/>
        <v>0.960556901920611</v>
      </c>
      <c r="AA11" s="42">
        <v>12798100</v>
      </c>
      <c r="AB11" s="42">
        <v>12935923.59</v>
      </c>
      <c r="AC11" s="40">
        <f t="shared" si="9"/>
        <v>1.0107690665020588</v>
      </c>
      <c r="AD11" s="42">
        <v>14784700</v>
      </c>
      <c r="AE11" s="42">
        <v>15562205.53</v>
      </c>
      <c r="AF11" s="23">
        <f t="shared" si="10"/>
        <v>1.0525885225943035</v>
      </c>
      <c r="AG11" s="42">
        <v>20205900</v>
      </c>
      <c r="AH11" s="42">
        <v>19931472.18</v>
      </c>
      <c r="AI11" s="23">
        <f t="shared" si="11"/>
        <v>0.9864184312502784</v>
      </c>
      <c r="AJ11" s="42">
        <v>5544300</v>
      </c>
      <c r="AK11" s="46">
        <v>6058091.89</v>
      </c>
      <c r="AL11" s="24">
        <f t="shared" si="12"/>
        <v>1.0926702902079612</v>
      </c>
      <c r="AM11" s="41">
        <f t="shared" si="0"/>
        <v>183223600</v>
      </c>
      <c r="AN11" s="41">
        <f t="shared" si="0"/>
        <v>183094735.91</v>
      </c>
    </row>
    <row r="12" spans="2:40" ht="12.75">
      <c r="B12" s="43" t="s">
        <v>53</v>
      </c>
      <c r="C12" s="42">
        <v>2655200</v>
      </c>
      <c r="D12" s="42">
        <v>2564895.62</v>
      </c>
      <c r="E12" s="40">
        <f t="shared" si="1"/>
        <v>0.9659896128351914</v>
      </c>
      <c r="F12" s="42">
        <v>2302400</v>
      </c>
      <c r="G12" s="42">
        <v>2296328.28</v>
      </c>
      <c r="H12" s="40">
        <f t="shared" si="2"/>
        <v>0.99736287352328</v>
      </c>
      <c r="I12" s="42">
        <v>3045200</v>
      </c>
      <c r="J12" s="42">
        <v>2973546.1</v>
      </c>
      <c r="K12" s="40">
        <f t="shared" si="3"/>
        <v>0.9764698870353343</v>
      </c>
      <c r="L12" s="42">
        <v>2518300</v>
      </c>
      <c r="M12" s="42">
        <v>2441015.33</v>
      </c>
      <c r="N12" s="40">
        <f t="shared" si="4"/>
        <v>0.9693107771115436</v>
      </c>
      <c r="O12" s="42">
        <v>2514900</v>
      </c>
      <c r="P12" s="42">
        <v>2430945.87</v>
      </c>
      <c r="Q12" s="23">
        <f t="shared" si="5"/>
        <v>0.9666173088393177</v>
      </c>
      <c r="R12" s="42">
        <v>4025800</v>
      </c>
      <c r="S12" s="42">
        <v>3993904.43</v>
      </c>
      <c r="T12" s="23">
        <f t="shared" si="6"/>
        <v>0.9920772094987332</v>
      </c>
      <c r="U12" s="42">
        <v>2223350</v>
      </c>
      <c r="V12" s="42">
        <v>2162943.89</v>
      </c>
      <c r="W12" s="23">
        <f t="shared" si="7"/>
        <v>0.9728310387478355</v>
      </c>
      <c r="X12" s="42">
        <v>1299400</v>
      </c>
      <c r="Y12" s="42">
        <v>1366059.49</v>
      </c>
      <c r="Z12" s="23">
        <f t="shared" si="8"/>
        <v>1.0513002077882099</v>
      </c>
      <c r="AA12" s="42">
        <v>1955500</v>
      </c>
      <c r="AB12" s="42">
        <v>2189985.93</v>
      </c>
      <c r="AC12" s="40">
        <f t="shared" si="9"/>
        <v>1.119910984402966</v>
      </c>
      <c r="AD12" s="42">
        <v>2261670</v>
      </c>
      <c r="AE12" s="42">
        <v>2288813.5</v>
      </c>
      <c r="AF12" s="23">
        <f t="shared" si="10"/>
        <v>1.012001529842992</v>
      </c>
      <c r="AG12" s="42">
        <v>1985380</v>
      </c>
      <c r="AH12" s="42">
        <v>1917230.02</v>
      </c>
      <c r="AI12" s="23">
        <f t="shared" si="11"/>
        <v>0.9656740875802113</v>
      </c>
      <c r="AJ12" s="42">
        <v>1799700</v>
      </c>
      <c r="AK12" s="46">
        <v>1939940.52</v>
      </c>
      <c r="AL12" s="24">
        <f t="shared" si="12"/>
        <v>1.0779243873978996</v>
      </c>
      <c r="AM12" s="41">
        <f t="shared" si="0"/>
        <v>28586800</v>
      </c>
      <c r="AN12" s="41">
        <f t="shared" si="0"/>
        <v>28565608.979999997</v>
      </c>
    </row>
    <row r="13" spans="2:40" ht="12.75">
      <c r="B13" s="43" t="s">
        <v>55</v>
      </c>
      <c r="C13" s="42">
        <v>704800</v>
      </c>
      <c r="D13" s="42">
        <v>322059.16</v>
      </c>
      <c r="E13" s="40">
        <f t="shared" si="1"/>
        <v>0.45695113507377977</v>
      </c>
      <c r="F13" s="42">
        <v>636000</v>
      </c>
      <c r="G13" s="42">
        <v>438546.05</v>
      </c>
      <c r="H13" s="40">
        <f t="shared" si="2"/>
        <v>0.6895378144654087</v>
      </c>
      <c r="I13" s="42">
        <v>501700</v>
      </c>
      <c r="J13" s="42">
        <v>561291.35</v>
      </c>
      <c r="K13" s="40">
        <f t="shared" si="3"/>
        <v>1.118778851903528</v>
      </c>
      <c r="L13" s="42">
        <v>534500</v>
      </c>
      <c r="M13" s="42">
        <v>612276.63</v>
      </c>
      <c r="N13" s="40">
        <f t="shared" si="4"/>
        <v>1.1455128718428438</v>
      </c>
      <c r="O13" s="42">
        <v>2234600</v>
      </c>
      <c r="P13" s="42">
        <v>346975.03</v>
      </c>
      <c r="Q13" s="23">
        <f t="shared" si="5"/>
        <v>0.1552738879441511</v>
      </c>
      <c r="R13" s="42">
        <v>397100</v>
      </c>
      <c r="S13" s="42">
        <v>358804.88</v>
      </c>
      <c r="T13" s="23">
        <f t="shared" si="6"/>
        <v>0.9035630319818686</v>
      </c>
      <c r="U13" s="42">
        <v>478500</v>
      </c>
      <c r="V13" s="42">
        <v>503275.45</v>
      </c>
      <c r="W13" s="23">
        <f t="shared" si="7"/>
        <v>1.0517773249738767</v>
      </c>
      <c r="X13" s="42">
        <v>274200</v>
      </c>
      <c r="Y13" s="42">
        <v>1825198.7</v>
      </c>
      <c r="Z13" s="23">
        <f t="shared" si="8"/>
        <v>6.656450401167032</v>
      </c>
      <c r="AA13" s="42">
        <v>427200</v>
      </c>
      <c r="AB13" s="42">
        <v>364693.87</v>
      </c>
      <c r="AC13" s="40">
        <f t="shared" si="9"/>
        <v>0.8536841526217228</v>
      </c>
      <c r="AD13" s="42">
        <v>348800</v>
      </c>
      <c r="AE13" s="42">
        <v>538526.67</v>
      </c>
      <c r="AF13" s="23">
        <f t="shared" si="10"/>
        <v>1.543941141055046</v>
      </c>
      <c r="AG13" s="42">
        <v>269200</v>
      </c>
      <c r="AH13" s="42">
        <v>331436.25</v>
      </c>
      <c r="AI13" s="23">
        <f t="shared" si="11"/>
        <v>1.2311896359583951</v>
      </c>
      <c r="AJ13" s="42">
        <v>337300</v>
      </c>
      <c r="AK13" s="46">
        <v>761488.56</v>
      </c>
      <c r="AL13" s="24">
        <f t="shared" si="12"/>
        <v>2.257600237177587</v>
      </c>
      <c r="AM13" s="41">
        <f t="shared" si="0"/>
        <v>7143900</v>
      </c>
      <c r="AN13" s="41">
        <f t="shared" si="0"/>
        <v>6964572.6</v>
      </c>
    </row>
    <row r="14" spans="2:40" ht="12.75">
      <c r="B14" s="43" t="s">
        <v>56</v>
      </c>
      <c r="C14" s="42">
        <v>91600</v>
      </c>
      <c r="D14" s="42">
        <v>87501.47</v>
      </c>
      <c r="E14" s="40">
        <f t="shared" si="1"/>
        <v>0.9552562227074236</v>
      </c>
      <c r="F14" s="42">
        <v>107400</v>
      </c>
      <c r="G14" s="42">
        <v>60048.68</v>
      </c>
      <c r="H14" s="40">
        <f t="shared" si="2"/>
        <v>0.5591124767225326</v>
      </c>
      <c r="I14" s="25">
        <v>306400</v>
      </c>
      <c r="J14" s="42">
        <v>214632.71</v>
      </c>
      <c r="K14" s="40">
        <f t="shared" si="3"/>
        <v>0.7004984007832898</v>
      </c>
      <c r="L14" s="25">
        <v>209200</v>
      </c>
      <c r="M14" s="42">
        <v>286670.75</v>
      </c>
      <c r="N14" s="40">
        <f t="shared" si="4"/>
        <v>1.3703190726577439</v>
      </c>
      <c r="O14" s="25">
        <v>207900</v>
      </c>
      <c r="P14" s="42">
        <v>232544.98</v>
      </c>
      <c r="Q14" s="23">
        <f t="shared" si="5"/>
        <v>1.1185424723424724</v>
      </c>
      <c r="R14" s="42">
        <v>456800</v>
      </c>
      <c r="S14" s="42">
        <v>250130.82</v>
      </c>
      <c r="T14" s="23">
        <f t="shared" si="6"/>
        <v>0.5475718476357269</v>
      </c>
      <c r="U14" s="25">
        <v>252600</v>
      </c>
      <c r="V14" s="42">
        <v>174810.88</v>
      </c>
      <c r="W14" s="23">
        <f t="shared" si="7"/>
        <v>0.6920462391132225</v>
      </c>
      <c r="X14" s="25">
        <v>248300</v>
      </c>
      <c r="Y14" s="42">
        <v>229248.89</v>
      </c>
      <c r="Z14" s="23">
        <f t="shared" si="8"/>
        <v>0.9232738219895289</v>
      </c>
      <c r="AA14" s="25">
        <v>145000</v>
      </c>
      <c r="AB14" s="25">
        <v>245117.38</v>
      </c>
      <c r="AC14" s="40">
        <f t="shared" si="9"/>
        <v>1.6904646896551725</v>
      </c>
      <c r="AD14" s="25">
        <v>200100</v>
      </c>
      <c r="AE14" s="25">
        <v>269000.34</v>
      </c>
      <c r="AF14" s="23">
        <f t="shared" si="10"/>
        <v>1.3443295352323839</v>
      </c>
      <c r="AG14" s="25">
        <v>149600</v>
      </c>
      <c r="AH14" s="42">
        <v>157260.45</v>
      </c>
      <c r="AI14" s="23">
        <f t="shared" si="11"/>
        <v>1.0512062165775402</v>
      </c>
      <c r="AJ14" s="25">
        <v>142000</v>
      </c>
      <c r="AK14" s="46">
        <v>300394.13</v>
      </c>
      <c r="AL14" s="24">
        <f t="shared" si="12"/>
        <v>2.1154516197183098</v>
      </c>
      <c r="AM14" s="41">
        <f t="shared" si="0"/>
        <v>2516900</v>
      </c>
      <c r="AN14" s="41">
        <f t="shared" si="0"/>
        <v>2507361.48</v>
      </c>
    </row>
    <row r="15" spans="2:40" ht="12.75">
      <c r="B15" s="43" t="s">
        <v>57</v>
      </c>
      <c r="C15" s="25">
        <v>0</v>
      </c>
      <c r="D15" s="25"/>
      <c r="E15" s="40">
        <v>0</v>
      </c>
      <c r="F15" s="25"/>
      <c r="G15" s="25"/>
      <c r="H15" s="40"/>
      <c r="I15" s="25"/>
      <c r="J15" s="25"/>
      <c r="K15" s="40"/>
      <c r="L15" s="25"/>
      <c r="M15" s="25"/>
      <c r="N15" s="40"/>
      <c r="O15" s="25"/>
      <c r="P15" s="25"/>
      <c r="Q15" s="23"/>
      <c r="R15" s="25"/>
      <c r="S15" s="25"/>
      <c r="T15" s="23"/>
      <c r="U15" s="25"/>
      <c r="V15" s="25"/>
      <c r="W15" s="23"/>
      <c r="X15" s="25"/>
      <c r="Y15" s="25"/>
      <c r="Z15" s="23"/>
      <c r="AA15" s="25"/>
      <c r="AB15" s="25"/>
      <c r="AC15" s="40"/>
      <c r="AD15" s="25"/>
      <c r="AE15" s="25"/>
      <c r="AF15" s="23">
        <v>0</v>
      </c>
      <c r="AG15" s="25"/>
      <c r="AH15" s="25"/>
      <c r="AI15" s="23">
        <v>0</v>
      </c>
      <c r="AJ15" s="25"/>
      <c r="AK15" s="24"/>
      <c r="AL15" s="24" t="e">
        <f t="shared" si="12"/>
        <v>#DIV/0!</v>
      </c>
      <c r="AM15" s="41">
        <f t="shared" si="0"/>
        <v>0</v>
      </c>
      <c r="AN15" s="41"/>
    </row>
    <row r="16" spans="3:40" ht="12.75">
      <c r="C16" s="44">
        <f>SUM(C8:C15)</f>
        <v>27731100</v>
      </c>
      <c r="D16" s="44">
        <f aca="true" t="shared" si="13" ref="D16:AM16">SUM(D8:D15)</f>
        <v>23649790.57</v>
      </c>
      <c r="E16" s="40">
        <f t="shared" si="1"/>
        <v>0.8528255485718201</v>
      </c>
      <c r="F16" s="44">
        <f t="shared" si="13"/>
        <v>26355400</v>
      </c>
      <c r="G16" s="45">
        <f t="shared" si="13"/>
        <v>26299288.96</v>
      </c>
      <c r="H16" s="40">
        <f t="shared" si="2"/>
        <v>0.9978709850732678</v>
      </c>
      <c r="I16" s="44">
        <f t="shared" si="13"/>
        <v>28406500</v>
      </c>
      <c r="J16" s="45">
        <f t="shared" si="13"/>
        <v>26512903.400000002</v>
      </c>
      <c r="K16" s="40">
        <f t="shared" si="3"/>
        <v>0.9333393202260047</v>
      </c>
      <c r="L16" s="44">
        <f t="shared" si="13"/>
        <v>27580500</v>
      </c>
      <c r="M16" s="45">
        <f t="shared" si="13"/>
        <v>27978072.429999996</v>
      </c>
      <c r="N16" s="40">
        <f t="shared" si="4"/>
        <v>1.0144149826870432</v>
      </c>
      <c r="O16" s="44">
        <f t="shared" si="13"/>
        <v>27606500</v>
      </c>
      <c r="P16" s="45">
        <f t="shared" si="13"/>
        <v>23431538.740000002</v>
      </c>
      <c r="Q16" s="23">
        <f t="shared" si="5"/>
        <v>0.8487689037002156</v>
      </c>
      <c r="R16" s="44">
        <f t="shared" si="13"/>
        <v>28096800</v>
      </c>
      <c r="S16" s="45">
        <f t="shared" si="13"/>
        <v>28831193.599999998</v>
      </c>
      <c r="T16" s="23">
        <f t="shared" si="6"/>
        <v>1.0261379801258506</v>
      </c>
      <c r="U16" s="44">
        <f t="shared" si="13"/>
        <v>24878350</v>
      </c>
      <c r="V16" s="45">
        <f t="shared" si="13"/>
        <v>25404171.46</v>
      </c>
      <c r="W16" s="23">
        <f t="shared" si="7"/>
        <v>1.0211357047392613</v>
      </c>
      <c r="X16" s="44">
        <f t="shared" si="13"/>
        <v>24239900</v>
      </c>
      <c r="Y16" s="45">
        <f t="shared" si="13"/>
        <v>25039048.959999997</v>
      </c>
      <c r="Z16" s="23">
        <f t="shared" si="8"/>
        <v>1.0329683274270933</v>
      </c>
      <c r="AA16" s="44">
        <f t="shared" si="13"/>
        <v>20833600</v>
      </c>
      <c r="AB16" s="45">
        <f t="shared" si="13"/>
        <v>22426913.07</v>
      </c>
      <c r="AC16" s="40">
        <f t="shared" si="9"/>
        <v>1.07647804844098</v>
      </c>
      <c r="AD16" s="44">
        <f t="shared" si="13"/>
        <v>23287370</v>
      </c>
      <c r="AE16" s="45">
        <f t="shared" si="13"/>
        <v>24273380.75</v>
      </c>
      <c r="AF16" s="23">
        <f t="shared" si="10"/>
        <v>1.0423410093110557</v>
      </c>
      <c r="AG16" s="44">
        <f t="shared" si="13"/>
        <v>30869680</v>
      </c>
      <c r="AH16" s="44">
        <f t="shared" si="13"/>
        <v>28651257.38</v>
      </c>
      <c r="AI16" s="23">
        <f t="shared" si="11"/>
        <v>0.9281358724806995</v>
      </c>
      <c r="AJ16" s="44">
        <f t="shared" si="13"/>
        <v>19110189</v>
      </c>
      <c r="AK16" s="44">
        <f t="shared" si="13"/>
        <v>23203033.039999995</v>
      </c>
      <c r="AL16" s="24">
        <f t="shared" si="12"/>
        <v>1.2141707776935118</v>
      </c>
      <c r="AM16" s="41">
        <f t="shared" si="13"/>
        <v>308995889</v>
      </c>
      <c r="AN16" s="41">
        <f t="shared" si="0"/>
        <v>305700592.36</v>
      </c>
    </row>
    <row r="17" ht="12.75">
      <c r="B17" s="12"/>
    </row>
    <row r="18" spans="2:38" ht="12.75">
      <c r="B18" s="105" t="s">
        <v>48</v>
      </c>
      <c r="C18" s="108" t="s">
        <v>87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8"/>
    </row>
    <row r="19" spans="2:38" ht="12.75">
      <c r="B19" s="106"/>
      <c r="C19" s="108" t="s">
        <v>73</v>
      </c>
      <c r="D19" s="108"/>
      <c r="E19" s="109"/>
      <c r="F19" s="108" t="s">
        <v>74</v>
      </c>
      <c r="G19" s="108"/>
      <c r="H19" s="109"/>
      <c r="I19" s="108" t="s">
        <v>75</v>
      </c>
      <c r="J19" s="108"/>
      <c r="K19" s="109"/>
      <c r="L19" s="108" t="s">
        <v>76</v>
      </c>
      <c r="M19" s="108"/>
      <c r="N19" s="109"/>
      <c r="O19" s="103" t="s">
        <v>79</v>
      </c>
      <c r="P19" s="103"/>
      <c r="Q19" s="104"/>
      <c r="R19" s="103" t="s">
        <v>80</v>
      </c>
      <c r="S19" s="103"/>
      <c r="T19" s="104"/>
      <c r="U19" s="103" t="s">
        <v>77</v>
      </c>
      <c r="V19" s="103"/>
      <c r="W19" s="104"/>
      <c r="X19" s="103" t="s">
        <v>78</v>
      </c>
      <c r="Y19" s="103"/>
      <c r="Z19" s="104"/>
      <c r="AA19" s="103" t="s">
        <v>81</v>
      </c>
      <c r="AB19" s="103"/>
      <c r="AC19" s="104"/>
      <c r="AD19" s="103" t="s">
        <v>82</v>
      </c>
      <c r="AE19" s="103"/>
      <c r="AF19" s="104"/>
      <c r="AG19" s="103" t="s">
        <v>83</v>
      </c>
      <c r="AH19" s="103"/>
      <c r="AI19" s="104"/>
      <c r="AJ19" s="100" t="s">
        <v>84</v>
      </c>
      <c r="AK19" s="101"/>
      <c r="AL19" s="102"/>
    </row>
    <row r="20" spans="2:38" ht="25.5">
      <c r="B20" s="107"/>
      <c r="C20" s="8" t="s">
        <v>85</v>
      </c>
      <c r="D20" s="8" t="s">
        <v>86</v>
      </c>
      <c r="E20" s="8" t="s">
        <v>134</v>
      </c>
      <c r="F20" s="8" t="s">
        <v>85</v>
      </c>
      <c r="G20" s="8" t="s">
        <v>86</v>
      </c>
      <c r="H20" s="8" t="s">
        <v>134</v>
      </c>
      <c r="I20" s="8" t="s">
        <v>85</v>
      </c>
      <c r="J20" s="8" t="s">
        <v>86</v>
      </c>
      <c r="K20" s="8" t="s">
        <v>134</v>
      </c>
      <c r="L20" s="8" t="s">
        <v>85</v>
      </c>
      <c r="M20" s="8" t="s">
        <v>86</v>
      </c>
      <c r="N20" s="8" t="s">
        <v>134</v>
      </c>
      <c r="O20" s="8" t="s">
        <v>85</v>
      </c>
      <c r="P20" s="8" t="s">
        <v>86</v>
      </c>
      <c r="Q20" s="8" t="s">
        <v>134</v>
      </c>
      <c r="R20" s="8" t="s">
        <v>85</v>
      </c>
      <c r="S20" s="8" t="s">
        <v>86</v>
      </c>
      <c r="T20" s="8" t="s">
        <v>134</v>
      </c>
      <c r="U20" s="8" t="s">
        <v>85</v>
      </c>
      <c r="V20" s="8" t="s">
        <v>86</v>
      </c>
      <c r="W20" s="8" t="s">
        <v>134</v>
      </c>
      <c r="X20" s="8" t="s">
        <v>85</v>
      </c>
      <c r="Y20" s="8" t="s">
        <v>86</v>
      </c>
      <c r="Z20" s="8" t="s">
        <v>134</v>
      </c>
      <c r="AA20" s="8" t="s">
        <v>85</v>
      </c>
      <c r="AB20" s="8" t="s">
        <v>86</v>
      </c>
      <c r="AC20" s="8" t="s">
        <v>134</v>
      </c>
      <c r="AD20" s="8" t="s">
        <v>85</v>
      </c>
      <c r="AE20" s="8" t="s">
        <v>86</v>
      </c>
      <c r="AF20" s="8" t="s">
        <v>134</v>
      </c>
      <c r="AG20" s="8" t="s">
        <v>85</v>
      </c>
      <c r="AH20" s="8" t="s">
        <v>86</v>
      </c>
      <c r="AI20" s="8" t="s">
        <v>134</v>
      </c>
      <c r="AJ20" s="8" t="s">
        <v>85</v>
      </c>
      <c r="AK20" s="8" t="s">
        <v>86</v>
      </c>
      <c r="AL20" s="8" t="s">
        <v>134</v>
      </c>
    </row>
    <row r="21" spans="2:39" ht="12.75">
      <c r="B21" s="43" t="s">
        <v>49</v>
      </c>
      <c r="C21" s="40"/>
      <c r="D21" s="40"/>
      <c r="E21" s="40">
        <v>0.92</v>
      </c>
      <c r="F21" s="40"/>
      <c r="G21" s="40"/>
      <c r="H21" s="40">
        <v>0.82</v>
      </c>
      <c r="I21" s="40"/>
      <c r="J21" s="40"/>
      <c r="K21" s="40">
        <v>0.96</v>
      </c>
      <c r="L21" s="40"/>
      <c r="M21" s="40"/>
      <c r="N21" s="40">
        <v>0.44</v>
      </c>
      <c r="O21" s="40"/>
      <c r="P21" s="40"/>
      <c r="Q21" s="23">
        <v>1</v>
      </c>
      <c r="R21" s="40"/>
      <c r="S21" s="40"/>
      <c r="T21" s="23">
        <v>1</v>
      </c>
      <c r="U21" s="40"/>
      <c r="V21" s="40"/>
      <c r="W21" s="23">
        <v>1</v>
      </c>
      <c r="X21" s="40"/>
      <c r="Y21" s="40"/>
      <c r="Z21" s="23">
        <v>1</v>
      </c>
      <c r="AA21" s="40"/>
      <c r="AB21" s="40"/>
      <c r="AC21" s="40">
        <v>1</v>
      </c>
      <c r="AD21" s="40"/>
      <c r="AE21" s="40"/>
      <c r="AF21" s="23">
        <v>1</v>
      </c>
      <c r="AG21" s="40"/>
      <c r="AH21" s="40"/>
      <c r="AI21" s="23">
        <v>0.93</v>
      </c>
      <c r="AJ21" s="40"/>
      <c r="AK21" s="46"/>
      <c r="AL21" s="24">
        <v>1</v>
      </c>
      <c r="AM21" s="54">
        <f>(AL21+AI21+AF21+AC21+Z21+W21+T21+Q21+N21+K21+H21+E21)/12</f>
        <v>0.9224999999999999</v>
      </c>
    </row>
    <row r="22" spans="2:39" ht="12.75">
      <c r="B22" s="43" t="s">
        <v>50</v>
      </c>
      <c r="C22" s="42"/>
      <c r="D22" s="42"/>
      <c r="E22" s="40">
        <v>0.64</v>
      </c>
      <c r="F22" s="42"/>
      <c r="G22" s="42"/>
      <c r="H22" s="40">
        <v>0.87</v>
      </c>
      <c r="I22" s="42"/>
      <c r="J22" s="42"/>
      <c r="K22" s="40">
        <v>0.77</v>
      </c>
      <c r="L22" s="42"/>
      <c r="M22" s="42"/>
      <c r="N22" s="40">
        <v>1</v>
      </c>
      <c r="O22" s="42"/>
      <c r="P22" s="42"/>
      <c r="Q22" s="23">
        <v>0.87</v>
      </c>
      <c r="R22" s="42"/>
      <c r="S22" s="42"/>
      <c r="T22" s="23">
        <v>1</v>
      </c>
      <c r="U22" s="42"/>
      <c r="V22" s="42"/>
      <c r="W22" s="23">
        <v>1</v>
      </c>
      <c r="X22" s="42"/>
      <c r="Y22" s="42"/>
      <c r="Z22" s="23">
        <v>0.98</v>
      </c>
      <c r="AA22" s="42"/>
      <c r="AB22" s="42"/>
      <c r="AC22" s="40">
        <v>1</v>
      </c>
      <c r="AD22" s="42"/>
      <c r="AE22" s="42"/>
      <c r="AF22" s="23">
        <v>0.98</v>
      </c>
      <c r="AG22" s="42"/>
      <c r="AH22" s="42"/>
      <c r="AI22" s="23">
        <v>0.76</v>
      </c>
      <c r="AJ22" s="42"/>
      <c r="AK22" s="46"/>
      <c r="AL22" s="24">
        <v>1</v>
      </c>
      <c r="AM22" s="54">
        <f aca="true" t="shared" si="14" ref="AM22:AM27">(AL22+AI22+AF22+AC22+Z22+W22+T22+Q22+N22+K22+H22+E22)/12</f>
        <v>0.9058333333333333</v>
      </c>
    </row>
    <row r="23" spans="2:39" ht="12.75">
      <c r="B23" s="43" t="s">
        <v>170</v>
      </c>
      <c r="C23" s="42"/>
      <c r="D23" s="42"/>
      <c r="E23" s="40">
        <v>0.98</v>
      </c>
      <c r="F23" s="42"/>
      <c r="G23" s="42"/>
      <c r="H23" s="40">
        <v>0.87</v>
      </c>
      <c r="I23" s="42"/>
      <c r="J23" s="42"/>
      <c r="K23" s="40">
        <v>0.99</v>
      </c>
      <c r="L23" s="42"/>
      <c r="M23" s="42"/>
      <c r="N23" s="40">
        <v>1</v>
      </c>
      <c r="O23" s="42"/>
      <c r="P23" s="42"/>
      <c r="Q23" s="23">
        <v>0.89</v>
      </c>
      <c r="R23" s="42"/>
      <c r="S23" s="42"/>
      <c r="T23" s="23">
        <v>0.63</v>
      </c>
      <c r="U23" s="42"/>
      <c r="V23" s="42"/>
      <c r="W23" s="23">
        <v>1</v>
      </c>
      <c r="X23" s="42"/>
      <c r="Y23" s="42"/>
      <c r="Z23" s="23">
        <v>0.77</v>
      </c>
      <c r="AA23" s="42"/>
      <c r="AB23" s="42"/>
      <c r="AC23" s="40">
        <v>1</v>
      </c>
      <c r="AD23" s="42"/>
      <c r="AE23" s="42"/>
      <c r="AF23" s="23">
        <v>1</v>
      </c>
      <c r="AG23" s="42"/>
      <c r="AH23" s="42"/>
      <c r="AI23" s="23">
        <v>1</v>
      </c>
      <c r="AJ23" s="42"/>
      <c r="AK23" s="46"/>
      <c r="AL23" s="24">
        <v>1</v>
      </c>
      <c r="AM23" s="54">
        <f>(AL23+AI23+AF23+AC23+Z23+W23)/6</f>
        <v>0.9616666666666666</v>
      </c>
    </row>
    <row r="24" spans="2:39" ht="12.75">
      <c r="B24" s="43" t="s">
        <v>52</v>
      </c>
      <c r="C24" s="42"/>
      <c r="D24" s="42"/>
      <c r="E24" s="40">
        <v>0.93</v>
      </c>
      <c r="F24" s="42"/>
      <c r="G24" s="42"/>
      <c r="H24" s="40">
        <v>1</v>
      </c>
      <c r="I24" s="42"/>
      <c r="J24" s="42"/>
      <c r="K24" s="40">
        <v>1</v>
      </c>
      <c r="L24" s="42"/>
      <c r="M24" s="42"/>
      <c r="N24" s="40">
        <v>0.95</v>
      </c>
      <c r="O24" s="42"/>
      <c r="P24" s="42"/>
      <c r="Q24" s="23">
        <v>0.92</v>
      </c>
      <c r="R24" s="42"/>
      <c r="S24" s="42"/>
      <c r="T24" s="23">
        <v>1</v>
      </c>
      <c r="U24" s="42"/>
      <c r="V24" s="42"/>
      <c r="W24" s="23">
        <v>1</v>
      </c>
      <c r="X24" s="42"/>
      <c r="Y24" s="42"/>
      <c r="Z24" s="23">
        <v>0.96</v>
      </c>
      <c r="AA24" s="42"/>
      <c r="AB24" s="42"/>
      <c r="AC24" s="40">
        <v>1</v>
      </c>
      <c r="AD24" s="42"/>
      <c r="AE24" s="42"/>
      <c r="AF24" s="23">
        <v>1</v>
      </c>
      <c r="AG24" s="42"/>
      <c r="AH24" s="42"/>
      <c r="AI24" s="23">
        <v>0.99</v>
      </c>
      <c r="AJ24" s="42"/>
      <c r="AK24" s="46"/>
      <c r="AL24" s="24">
        <v>1</v>
      </c>
      <c r="AM24" s="54">
        <f t="shared" si="14"/>
        <v>0.9791666666666666</v>
      </c>
    </row>
    <row r="25" spans="2:39" ht="12.75">
      <c r="B25" s="43" t="s">
        <v>53</v>
      </c>
      <c r="C25" s="42"/>
      <c r="D25" s="42"/>
      <c r="E25" s="40">
        <v>0.97</v>
      </c>
      <c r="F25" s="42"/>
      <c r="G25" s="42"/>
      <c r="H25" s="40">
        <v>1</v>
      </c>
      <c r="I25" s="42"/>
      <c r="J25" s="42"/>
      <c r="K25" s="40">
        <v>0.98</v>
      </c>
      <c r="L25" s="42"/>
      <c r="M25" s="42"/>
      <c r="N25" s="40">
        <v>0.97</v>
      </c>
      <c r="O25" s="42"/>
      <c r="P25" s="42"/>
      <c r="Q25" s="23">
        <v>0.97</v>
      </c>
      <c r="R25" s="42"/>
      <c r="S25" s="42"/>
      <c r="T25" s="23">
        <v>0.99</v>
      </c>
      <c r="U25" s="42"/>
      <c r="V25" s="42"/>
      <c r="W25" s="23">
        <v>0.97</v>
      </c>
      <c r="X25" s="42"/>
      <c r="Y25" s="42"/>
      <c r="Z25" s="23">
        <v>1</v>
      </c>
      <c r="AA25" s="42"/>
      <c r="AB25" s="42"/>
      <c r="AC25" s="40">
        <v>1</v>
      </c>
      <c r="AD25" s="42"/>
      <c r="AE25" s="42"/>
      <c r="AF25" s="23">
        <v>1</v>
      </c>
      <c r="AG25" s="42"/>
      <c r="AH25" s="42"/>
      <c r="AI25" s="23">
        <v>0.97</v>
      </c>
      <c r="AJ25" s="42"/>
      <c r="AK25" s="46"/>
      <c r="AL25" s="24">
        <v>1</v>
      </c>
      <c r="AM25" s="54">
        <f t="shared" si="14"/>
        <v>0.985</v>
      </c>
    </row>
    <row r="26" spans="2:39" ht="12.75">
      <c r="B26" s="43" t="s">
        <v>55</v>
      </c>
      <c r="C26" s="42"/>
      <c r="D26" s="42"/>
      <c r="E26" s="40">
        <v>0.46</v>
      </c>
      <c r="F26" s="42"/>
      <c r="G26" s="42"/>
      <c r="H26" s="40">
        <v>0.69</v>
      </c>
      <c r="I26" s="42"/>
      <c r="J26" s="42"/>
      <c r="K26" s="40">
        <v>1</v>
      </c>
      <c r="L26" s="42"/>
      <c r="M26" s="42"/>
      <c r="N26" s="40">
        <v>1</v>
      </c>
      <c r="O26" s="42"/>
      <c r="P26" s="42"/>
      <c r="Q26" s="23">
        <v>0.13</v>
      </c>
      <c r="R26" s="42"/>
      <c r="S26" s="42"/>
      <c r="T26" s="23">
        <v>0.9</v>
      </c>
      <c r="U26" s="42"/>
      <c r="V26" s="42"/>
      <c r="W26" s="23">
        <v>1</v>
      </c>
      <c r="X26" s="42"/>
      <c r="Y26" s="42"/>
      <c r="Z26" s="23">
        <v>1</v>
      </c>
      <c r="AA26" s="42"/>
      <c r="AB26" s="42"/>
      <c r="AC26" s="40">
        <v>0.85</v>
      </c>
      <c r="AD26" s="42"/>
      <c r="AE26" s="42"/>
      <c r="AF26" s="23">
        <v>1</v>
      </c>
      <c r="AG26" s="42"/>
      <c r="AH26" s="42"/>
      <c r="AI26" s="23">
        <v>1</v>
      </c>
      <c r="AJ26" s="42"/>
      <c r="AK26" s="46"/>
      <c r="AL26" s="24">
        <v>1</v>
      </c>
      <c r="AM26" s="54">
        <f t="shared" si="14"/>
        <v>0.8358333333333333</v>
      </c>
    </row>
    <row r="27" spans="2:39" ht="12.75">
      <c r="B27" s="43" t="s">
        <v>56</v>
      </c>
      <c r="C27" s="42"/>
      <c r="D27" s="42"/>
      <c r="E27" s="40">
        <v>0.96</v>
      </c>
      <c r="F27" s="25"/>
      <c r="G27" s="42"/>
      <c r="H27" s="40">
        <v>0.56</v>
      </c>
      <c r="I27" s="25"/>
      <c r="J27" s="42"/>
      <c r="K27" s="40">
        <v>0.7</v>
      </c>
      <c r="L27" s="25"/>
      <c r="M27" s="42"/>
      <c r="N27" s="40">
        <v>1</v>
      </c>
      <c r="O27" s="25"/>
      <c r="P27" s="42"/>
      <c r="Q27" s="23">
        <v>1</v>
      </c>
      <c r="R27" s="42"/>
      <c r="S27" s="42"/>
      <c r="T27" s="23">
        <v>0.55</v>
      </c>
      <c r="U27" s="25"/>
      <c r="V27" s="42"/>
      <c r="W27" s="23">
        <v>0.69</v>
      </c>
      <c r="X27" s="25"/>
      <c r="Y27" s="42"/>
      <c r="Z27" s="23">
        <v>0.92</v>
      </c>
      <c r="AA27" s="25"/>
      <c r="AB27" s="25"/>
      <c r="AC27" s="40">
        <v>1</v>
      </c>
      <c r="AD27" s="25"/>
      <c r="AE27" s="25"/>
      <c r="AF27" s="23">
        <v>1</v>
      </c>
      <c r="AG27" s="25"/>
      <c r="AH27" s="42"/>
      <c r="AI27" s="23">
        <v>1</v>
      </c>
      <c r="AJ27" s="25"/>
      <c r="AK27" s="46"/>
      <c r="AL27" s="24">
        <v>1</v>
      </c>
      <c r="AM27" s="54">
        <f t="shared" si="14"/>
        <v>0.8649999999999999</v>
      </c>
    </row>
    <row r="28" spans="2:38" ht="12.75">
      <c r="B28" s="43" t="s">
        <v>57</v>
      </c>
      <c r="C28" s="25"/>
      <c r="D28" s="25"/>
      <c r="E28" s="40"/>
      <c r="F28" s="25"/>
      <c r="G28" s="25"/>
      <c r="H28" s="40"/>
      <c r="I28" s="25"/>
      <c r="J28" s="25"/>
      <c r="K28" s="40"/>
      <c r="L28" s="25"/>
      <c r="M28" s="25"/>
      <c r="N28" s="40"/>
      <c r="O28" s="25"/>
      <c r="P28" s="25"/>
      <c r="Q28" s="23"/>
      <c r="R28" s="25"/>
      <c r="S28" s="25"/>
      <c r="T28" s="23"/>
      <c r="U28" s="25"/>
      <c r="V28" s="25"/>
      <c r="W28" s="23"/>
      <c r="X28" s="25"/>
      <c r="Y28" s="25"/>
      <c r="Z28" s="23"/>
      <c r="AA28" s="25"/>
      <c r="AB28" s="25"/>
      <c r="AC28" s="40"/>
      <c r="AD28" s="25"/>
      <c r="AE28" s="25"/>
      <c r="AF28" s="23"/>
      <c r="AG28" s="25"/>
      <c r="AH28" s="25"/>
      <c r="AI28" s="23"/>
      <c r="AJ28" s="25"/>
      <c r="AK28" s="24"/>
      <c r="AL28" s="24"/>
    </row>
    <row r="30" spans="2:5" ht="25.5">
      <c r="B30" s="2" t="s">
        <v>9</v>
      </c>
      <c r="C30" s="2" t="s">
        <v>11</v>
      </c>
      <c r="D30" s="2" t="s">
        <v>10</v>
      </c>
      <c r="E30" s="2" t="s">
        <v>11</v>
      </c>
    </row>
    <row r="31" spans="2:5" ht="12.75">
      <c r="B31" s="43" t="s">
        <v>49</v>
      </c>
      <c r="C31" s="6">
        <f aca="true" t="shared" si="15" ref="C31:C37">AM21</f>
        <v>0.9224999999999999</v>
      </c>
      <c r="D31" s="49">
        <v>21</v>
      </c>
      <c r="E31" s="6">
        <f>C31*D31</f>
        <v>19.3725</v>
      </c>
    </row>
    <row r="32" spans="2:5" ht="12.75">
      <c r="B32" s="43" t="s">
        <v>50</v>
      </c>
      <c r="C32" s="6">
        <f t="shared" si="15"/>
        <v>0.9058333333333333</v>
      </c>
      <c r="D32" s="49">
        <v>21</v>
      </c>
      <c r="E32" s="6">
        <f aca="true" t="shared" si="16" ref="E32:E37">C32*D32</f>
        <v>19.022499999999997</v>
      </c>
    </row>
    <row r="33" spans="2:5" ht="12.75">
      <c r="B33" s="43" t="s">
        <v>172</v>
      </c>
      <c r="C33" s="6">
        <f t="shared" si="15"/>
        <v>0.9616666666666666</v>
      </c>
      <c r="D33" s="49">
        <v>21</v>
      </c>
      <c r="E33" s="6">
        <f t="shared" si="16"/>
        <v>20.194999999999997</v>
      </c>
    </row>
    <row r="34" spans="2:5" ht="12.75">
      <c r="B34" s="43" t="s">
        <v>174</v>
      </c>
      <c r="C34" s="6">
        <f t="shared" si="15"/>
        <v>0.9791666666666666</v>
      </c>
      <c r="D34" s="49">
        <v>21</v>
      </c>
      <c r="E34" s="6">
        <f t="shared" si="16"/>
        <v>20.5625</v>
      </c>
    </row>
    <row r="35" spans="2:5" ht="12.75">
      <c r="B35" s="43" t="s">
        <v>175</v>
      </c>
      <c r="C35" s="6">
        <f t="shared" si="15"/>
        <v>0.985</v>
      </c>
      <c r="D35" s="49">
        <v>21</v>
      </c>
      <c r="E35" s="6">
        <f t="shared" si="16"/>
        <v>20.685</v>
      </c>
    </row>
    <row r="36" spans="2:5" ht="12.75">
      <c r="B36" s="43" t="s">
        <v>55</v>
      </c>
      <c r="C36" s="6">
        <f t="shared" si="15"/>
        <v>0.8358333333333333</v>
      </c>
      <c r="D36" s="49">
        <v>21</v>
      </c>
      <c r="E36" s="6">
        <f t="shared" si="16"/>
        <v>17.5525</v>
      </c>
    </row>
    <row r="37" spans="2:5" ht="12.75">
      <c r="B37" s="43" t="s">
        <v>56</v>
      </c>
      <c r="C37" s="6">
        <f t="shared" si="15"/>
        <v>0.8649999999999999</v>
      </c>
      <c r="D37" s="49">
        <v>21</v>
      </c>
      <c r="E37" s="6">
        <f t="shared" si="16"/>
        <v>18.165</v>
      </c>
    </row>
    <row r="38" spans="2:5" ht="12.75">
      <c r="B38" s="43" t="s">
        <v>57</v>
      </c>
      <c r="C38" s="6"/>
      <c r="D38" s="51">
        <v>0</v>
      </c>
      <c r="E38" s="6">
        <f>C38*D38</f>
        <v>0</v>
      </c>
    </row>
  </sheetData>
  <mergeCells count="29"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  <mergeCell ref="L6:N6"/>
    <mergeCell ref="R6:T6"/>
    <mergeCell ref="X6:Z6"/>
    <mergeCell ref="AA6:AC6"/>
    <mergeCell ref="AD6:AF6"/>
    <mergeCell ref="B18:B20"/>
    <mergeCell ref="C18:AK18"/>
    <mergeCell ref="C19:E19"/>
    <mergeCell ref="F19:H19"/>
    <mergeCell ref="I19:K19"/>
    <mergeCell ref="L19:N19"/>
    <mergeCell ref="O19:Q19"/>
    <mergeCell ref="R19:T19"/>
    <mergeCell ref="AG19:AI19"/>
    <mergeCell ref="AJ19:AL19"/>
    <mergeCell ref="U19:W19"/>
    <mergeCell ref="X19:Z19"/>
    <mergeCell ref="AA19:AC19"/>
    <mergeCell ref="AD19:AF19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7" width="14.57421875" style="0" customWidth="1"/>
    <col min="8" max="8" width="18.7109375" style="0" customWidth="1"/>
  </cols>
  <sheetData>
    <row r="2" spans="2:8" ht="27.75" customHeight="1">
      <c r="B2" s="96" t="s">
        <v>89</v>
      </c>
      <c r="C2" s="97"/>
      <c r="D2" s="97"/>
      <c r="E2" s="97"/>
      <c r="F2" s="97"/>
      <c r="G2" s="97"/>
      <c r="H2" s="97"/>
    </row>
    <row r="5" spans="2:8" ht="113.25" customHeight="1">
      <c r="B5" s="2" t="s">
        <v>48</v>
      </c>
      <c r="C5" s="2" t="s">
        <v>90</v>
      </c>
      <c r="D5" s="2" t="s">
        <v>91</v>
      </c>
      <c r="E5" s="2" t="s">
        <v>9</v>
      </c>
      <c r="F5" s="2" t="s">
        <v>11</v>
      </c>
      <c r="G5" s="2" t="s">
        <v>10</v>
      </c>
      <c r="H5" s="2" t="s">
        <v>11</v>
      </c>
    </row>
    <row r="6" spans="2:8" ht="12.75">
      <c r="B6" s="3" t="s">
        <v>49</v>
      </c>
      <c r="C6" s="26"/>
      <c r="D6" s="26">
        <v>590906.22</v>
      </c>
      <c r="E6" s="6">
        <v>0</v>
      </c>
      <c r="F6" s="6">
        <v>1</v>
      </c>
      <c r="G6" s="1">
        <v>9</v>
      </c>
      <c r="H6" s="6">
        <f aca="true" t="shared" si="0" ref="H6:H13">F6*G6</f>
        <v>9</v>
      </c>
    </row>
    <row r="7" spans="2:8" ht="12.75">
      <c r="B7" s="3" t="s">
        <v>50</v>
      </c>
      <c r="C7" s="26">
        <f>3387804.6-1598153.33</f>
        <v>1789651.27</v>
      </c>
      <c r="D7" s="26">
        <v>230382106.97</v>
      </c>
      <c r="E7" s="6">
        <f>C7/D7</f>
        <v>0.007768186920145867</v>
      </c>
      <c r="F7" s="6">
        <f>1-E7</f>
        <v>0.9922318130798541</v>
      </c>
      <c r="G7" s="1">
        <v>9</v>
      </c>
      <c r="H7" s="6">
        <f t="shared" si="0"/>
        <v>8.930086317718686</v>
      </c>
    </row>
    <row r="8" spans="2:8" ht="12.75">
      <c r="B8" s="3" t="s">
        <v>170</v>
      </c>
      <c r="C8" s="26"/>
      <c r="D8" s="26">
        <v>2286006.67</v>
      </c>
      <c r="E8" s="6">
        <f aca="true" t="shared" si="1" ref="E8:E13">C8/D8</f>
        <v>0</v>
      </c>
      <c r="F8" s="6">
        <v>1</v>
      </c>
      <c r="G8" s="1">
        <v>9</v>
      </c>
      <c r="H8" s="6">
        <f t="shared" si="0"/>
        <v>9</v>
      </c>
    </row>
    <row r="9" spans="2:8" ht="12.75">
      <c r="B9" s="3" t="s">
        <v>52</v>
      </c>
      <c r="C9" s="26">
        <f>16292915.89-14885464.38</f>
        <v>1407451.5099999998</v>
      </c>
      <c r="D9" s="26">
        <v>447442286.26</v>
      </c>
      <c r="E9" s="6">
        <f t="shared" si="1"/>
        <v>0.0031455487181695587</v>
      </c>
      <c r="F9" s="6">
        <f>1-E9</f>
        <v>0.9968544512818305</v>
      </c>
      <c r="G9" s="1">
        <v>9</v>
      </c>
      <c r="H9" s="6">
        <f t="shared" si="0"/>
        <v>8.971690061536474</v>
      </c>
    </row>
    <row r="10" spans="2:8" ht="12.75">
      <c r="B10" s="3" t="s">
        <v>53</v>
      </c>
      <c r="C10" s="26"/>
      <c r="D10" s="26">
        <v>36672738.24</v>
      </c>
      <c r="E10" s="6">
        <f t="shared" si="1"/>
        <v>0</v>
      </c>
      <c r="F10" s="1">
        <v>1</v>
      </c>
      <c r="G10" s="1">
        <v>9</v>
      </c>
      <c r="H10" s="6">
        <f t="shared" si="0"/>
        <v>9</v>
      </c>
    </row>
    <row r="11" spans="2:8" ht="12.75">
      <c r="B11" s="3" t="s">
        <v>55</v>
      </c>
      <c r="C11" s="26">
        <f>150190.82-61900</f>
        <v>88290.82</v>
      </c>
      <c r="D11" s="26">
        <v>9065066.89</v>
      </c>
      <c r="E11" s="6">
        <f t="shared" si="1"/>
        <v>0.009739676614785576</v>
      </c>
      <c r="F11" s="6">
        <f>1-E11</f>
        <v>0.9902603233852144</v>
      </c>
      <c r="G11" s="1">
        <v>9</v>
      </c>
      <c r="H11" s="6">
        <f t="shared" si="0"/>
        <v>8.91234291046693</v>
      </c>
    </row>
    <row r="12" spans="2:8" ht="12.75">
      <c r="B12" s="3" t="s">
        <v>56</v>
      </c>
      <c r="C12" s="26"/>
      <c r="D12" s="26">
        <v>3169405.24</v>
      </c>
      <c r="E12" s="6">
        <f t="shared" si="1"/>
        <v>0</v>
      </c>
      <c r="F12" s="1">
        <v>1</v>
      </c>
      <c r="G12" s="1">
        <v>9</v>
      </c>
      <c r="H12" s="6">
        <f t="shared" si="0"/>
        <v>9</v>
      </c>
    </row>
    <row r="13" spans="2:8" ht="12.75">
      <c r="B13" s="3" t="s">
        <v>57</v>
      </c>
      <c r="C13" s="26"/>
      <c r="D13" s="26">
        <v>30986430.28</v>
      </c>
      <c r="E13" s="6">
        <f t="shared" si="1"/>
        <v>0</v>
      </c>
      <c r="F13" s="1">
        <v>1</v>
      </c>
      <c r="G13" s="1">
        <v>15</v>
      </c>
      <c r="H13" s="6">
        <f t="shared" si="0"/>
        <v>15</v>
      </c>
    </row>
    <row r="14" ht="12.75">
      <c r="D14" s="37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B1">
      <selection activeCell="B8" sqref="A8:IV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92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93</v>
      </c>
      <c r="D5" s="2" t="s">
        <v>94</v>
      </c>
      <c r="E5" s="2" t="s">
        <v>9</v>
      </c>
      <c r="F5" s="2" t="s">
        <v>9</v>
      </c>
      <c r="G5" s="2"/>
      <c r="H5" s="2"/>
    </row>
    <row r="6" spans="2:8" ht="12.75">
      <c r="B6" s="3" t="s">
        <v>49</v>
      </c>
      <c r="C6" s="1">
        <v>2</v>
      </c>
      <c r="D6" s="1">
        <v>34</v>
      </c>
      <c r="E6" s="6">
        <f>C6/D6</f>
        <v>0.058823529411764705</v>
      </c>
      <c r="F6" s="6">
        <f>1-E6</f>
        <v>0.9411764705882353</v>
      </c>
      <c r="G6" s="9">
        <v>4</v>
      </c>
      <c r="H6" s="6">
        <f>F6*G6</f>
        <v>3.764705882352941</v>
      </c>
    </row>
    <row r="7" spans="2:8" ht="12.75">
      <c r="B7" s="3" t="s">
        <v>50</v>
      </c>
      <c r="C7" s="1">
        <v>74</v>
      </c>
      <c r="D7" s="1">
        <v>441</v>
      </c>
      <c r="E7" s="6">
        <f aca="true" t="shared" si="0" ref="E7:E13">C7/D7</f>
        <v>0.16780045351473924</v>
      </c>
      <c r="F7" s="6">
        <f>1-E7</f>
        <v>0.8321995464852607</v>
      </c>
      <c r="G7" s="9">
        <v>4</v>
      </c>
      <c r="H7" s="6">
        <f aca="true" t="shared" si="1" ref="H7:H13">F7*G7</f>
        <v>3.328798185941043</v>
      </c>
    </row>
    <row r="8" spans="2:8" ht="12.75">
      <c r="B8" s="3" t="s">
        <v>170</v>
      </c>
      <c r="C8" s="1">
        <v>4</v>
      </c>
      <c r="D8" s="1">
        <v>56</v>
      </c>
      <c r="E8" s="6">
        <f t="shared" si="0"/>
        <v>0.07142857142857142</v>
      </c>
      <c r="F8" s="6">
        <f>1-E8</f>
        <v>0.9285714285714286</v>
      </c>
      <c r="G8" s="9">
        <v>4</v>
      </c>
      <c r="H8" s="6">
        <f t="shared" si="1"/>
        <v>3.7142857142857144</v>
      </c>
    </row>
    <row r="9" spans="2:8" ht="12.75">
      <c r="B9" s="3" t="s">
        <v>52</v>
      </c>
      <c r="C9" s="1">
        <v>100</v>
      </c>
      <c r="D9" s="1">
        <v>270</v>
      </c>
      <c r="E9" s="6">
        <f t="shared" si="0"/>
        <v>0.37037037037037035</v>
      </c>
      <c r="F9" s="6">
        <v>0</v>
      </c>
      <c r="G9" s="9">
        <v>4</v>
      </c>
      <c r="H9" s="6">
        <f t="shared" si="1"/>
        <v>0</v>
      </c>
    </row>
    <row r="10" spans="2:8" ht="12.75">
      <c r="B10" s="3" t="s">
        <v>53</v>
      </c>
      <c r="C10" s="1">
        <v>28</v>
      </c>
      <c r="D10" s="1">
        <v>161</v>
      </c>
      <c r="E10" s="6">
        <f t="shared" si="0"/>
        <v>0.17391304347826086</v>
      </c>
      <c r="F10" s="6">
        <f>1-E10</f>
        <v>0.8260869565217391</v>
      </c>
      <c r="G10" s="9">
        <v>4</v>
      </c>
      <c r="H10" s="6">
        <f t="shared" si="1"/>
        <v>3.3043478260869565</v>
      </c>
    </row>
    <row r="11" spans="2:8" ht="12.75">
      <c r="B11" s="3" t="s">
        <v>55</v>
      </c>
      <c r="C11" s="1">
        <v>12</v>
      </c>
      <c r="D11" s="1">
        <v>146</v>
      </c>
      <c r="E11" s="6">
        <f t="shared" si="0"/>
        <v>0.0821917808219178</v>
      </c>
      <c r="F11" s="6">
        <f>1-E11</f>
        <v>0.9178082191780822</v>
      </c>
      <c r="G11" s="9">
        <v>4</v>
      </c>
      <c r="H11" s="6">
        <f t="shared" si="1"/>
        <v>3.671232876712329</v>
      </c>
    </row>
    <row r="12" spans="2:8" ht="12.75">
      <c r="B12" s="3" t="s">
        <v>56</v>
      </c>
      <c r="C12" s="1">
        <v>7</v>
      </c>
      <c r="D12" s="1">
        <v>95</v>
      </c>
      <c r="E12" s="6">
        <f t="shared" si="0"/>
        <v>0.07368421052631578</v>
      </c>
      <c r="F12" s="6">
        <f>1-E12</f>
        <v>0.9263157894736842</v>
      </c>
      <c r="G12" s="9">
        <v>4</v>
      </c>
      <c r="H12" s="6">
        <f t="shared" si="1"/>
        <v>3.705263157894737</v>
      </c>
    </row>
    <row r="13" spans="2:8" ht="12.75">
      <c r="B13" s="3" t="s">
        <v>57</v>
      </c>
      <c r="C13" s="1">
        <v>2</v>
      </c>
      <c r="D13" s="1">
        <v>57</v>
      </c>
      <c r="E13" s="6">
        <f t="shared" si="0"/>
        <v>0.03508771929824561</v>
      </c>
      <c r="F13" s="6">
        <f>1-E13</f>
        <v>0.9649122807017544</v>
      </c>
      <c r="G13" s="6">
        <v>6.667</v>
      </c>
      <c r="H13" s="6">
        <f t="shared" si="1"/>
        <v>6.433070175438596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7.140625" style="0" bestFit="1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6" t="s">
        <v>166</v>
      </c>
      <c r="C2" s="97"/>
      <c r="D2" s="97"/>
      <c r="E2" s="97"/>
      <c r="F2" s="97"/>
      <c r="G2" s="98"/>
    </row>
    <row r="3" ht="18" customHeight="1"/>
    <row r="5" spans="2:7" ht="87" customHeight="1">
      <c r="B5" s="2" t="s">
        <v>48</v>
      </c>
      <c r="C5" s="2" t="s">
        <v>95</v>
      </c>
      <c r="D5" s="2" t="s">
        <v>96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1"/>
      <c r="D6" s="1"/>
      <c r="E6" s="1">
        <v>1</v>
      </c>
      <c r="F6" s="49">
        <v>8</v>
      </c>
      <c r="G6" s="1">
        <f>E6*F6</f>
        <v>8</v>
      </c>
    </row>
    <row r="7" spans="2:7" ht="12.75">
      <c r="B7" s="3" t="s">
        <v>50</v>
      </c>
      <c r="C7" s="1"/>
      <c r="D7" s="1"/>
      <c r="E7" s="1">
        <v>1</v>
      </c>
      <c r="F7" s="49">
        <v>8</v>
      </c>
      <c r="G7" s="1">
        <f>E7*F6</f>
        <v>8</v>
      </c>
    </row>
    <row r="8" spans="2:7" ht="12.75">
      <c r="B8" s="3" t="s">
        <v>170</v>
      </c>
      <c r="C8" s="1"/>
      <c r="D8" s="1"/>
      <c r="E8" s="1">
        <v>1</v>
      </c>
      <c r="F8" s="49">
        <v>8</v>
      </c>
      <c r="G8" s="1">
        <f>E8*F8</f>
        <v>8</v>
      </c>
    </row>
    <row r="9" spans="2:7" ht="12.75">
      <c r="B9" s="3" t="s">
        <v>52</v>
      </c>
      <c r="C9" s="1"/>
      <c r="D9" s="1"/>
      <c r="E9" s="1">
        <v>1</v>
      </c>
      <c r="F9" s="49">
        <v>8</v>
      </c>
      <c r="G9" s="1">
        <f>E9*F6</f>
        <v>8</v>
      </c>
    </row>
    <row r="10" spans="2:7" ht="12.75">
      <c r="B10" s="3" t="s">
        <v>53</v>
      </c>
      <c r="C10" s="1"/>
      <c r="D10" s="1"/>
      <c r="E10" s="1">
        <v>1</v>
      </c>
      <c r="F10" s="49">
        <v>8</v>
      </c>
      <c r="G10" s="1">
        <f>E10*F6</f>
        <v>8</v>
      </c>
    </row>
    <row r="11" spans="2:7" ht="12.75">
      <c r="B11" s="3" t="s">
        <v>55</v>
      </c>
      <c r="C11" s="28"/>
      <c r="D11" s="28"/>
      <c r="E11" s="1">
        <v>1</v>
      </c>
      <c r="F11" s="49">
        <v>8</v>
      </c>
      <c r="G11" s="1">
        <f>E11*F6</f>
        <v>8</v>
      </c>
    </row>
    <row r="12" spans="2:7" ht="12.75">
      <c r="B12" s="3" t="s">
        <v>56</v>
      </c>
      <c r="C12" s="66" t="s">
        <v>182</v>
      </c>
      <c r="D12" s="66" t="s">
        <v>183</v>
      </c>
      <c r="E12" s="1">
        <v>0</v>
      </c>
      <c r="F12" s="49">
        <v>8</v>
      </c>
      <c r="G12" s="1">
        <f>E12*F6</f>
        <v>0</v>
      </c>
    </row>
    <row r="13" spans="2:7" ht="12.75">
      <c r="B13" s="3" t="s">
        <v>57</v>
      </c>
      <c r="C13" s="67"/>
      <c r="D13" s="67"/>
      <c r="E13" s="1">
        <v>1</v>
      </c>
      <c r="F13" s="49">
        <v>13.333</v>
      </c>
      <c r="G13" s="1">
        <f>E13*F13</f>
        <v>13.333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97</v>
      </c>
      <c r="C2" s="97"/>
      <c r="D2" s="97"/>
      <c r="E2" s="97"/>
      <c r="F2" s="98"/>
    </row>
    <row r="5" spans="2:6" ht="87" customHeight="1">
      <c r="B5" s="2" t="s">
        <v>48</v>
      </c>
      <c r="C5" s="2" t="s">
        <v>98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90">
        <v>0</v>
      </c>
      <c r="D6" s="6">
        <f aca="true" t="shared" si="0" ref="D6:D12">1-C6/48</f>
        <v>1</v>
      </c>
      <c r="E6" s="49">
        <v>4</v>
      </c>
      <c r="F6" s="6">
        <f>D6*E6</f>
        <v>4</v>
      </c>
    </row>
    <row r="7" spans="2:6" ht="12.75">
      <c r="B7" s="3" t="s">
        <v>50</v>
      </c>
      <c r="C7" s="27">
        <v>11</v>
      </c>
      <c r="D7" s="6">
        <f>1-(C7/48)</f>
        <v>0.7708333333333334</v>
      </c>
      <c r="E7" s="49">
        <v>4</v>
      </c>
      <c r="F7" s="6">
        <f aca="true" t="shared" si="1" ref="F7:F12">D7*E7</f>
        <v>3.0833333333333335</v>
      </c>
    </row>
    <row r="8" spans="2:6" ht="12.75">
      <c r="B8" s="3" t="s">
        <v>170</v>
      </c>
      <c r="C8" s="27">
        <v>1</v>
      </c>
      <c r="D8" s="6">
        <f>1-C8/48</f>
        <v>0.9791666666666666</v>
      </c>
      <c r="E8" s="49">
        <v>4</v>
      </c>
      <c r="F8" s="6">
        <f t="shared" si="1"/>
        <v>3.9166666666666665</v>
      </c>
    </row>
    <row r="9" spans="2:6" ht="12.75">
      <c r="B9" s="3" t="s">
        <v>52</v>
      </c>
      <c r="C9" s="27">
        <v>11</v>
      </c>
      <c r="D9" s="6">
        <f t="shared" si="0"/>
        <v>0.7708333333333334</v>
      </c>
      <c r="E9" s="49">
        <v>4</v>
      </c>
      <c r="F9" s="6">
        <f t="shared" si="1"/>
        <v>3.0833333333333335</v>
      </c>
    </row>
    <row r="10" spans="2:6" ht="12.75">
      <c r="B10" s="3" t="s">
        <v>53</v>
      </c>
      <c r="C10" s="27">
        <v>6</v>
      </c>
      <c r="D10" s="6">
        <f t="shared" si="0"/>
        <v>0.875</v>
      </c>
      <c r="E10" s="49">
        <v>4</v>
      </c>
      <c r="F10" s="6">
        <f t="shared" si="1"/>
        <v>3.5</v>
      </c>
    </row>
    <row r="11" spans="2:6" ht="12.75">
      <c r="B11" s="3" t="s">
        <v>55</v>
      </c>
      <c r="C11" s="29">
        <v>4</v>
      </c>
      <c r="D11" s="6">
        <f t="shared" si="0"/>
        <v>0.9166666666666666</v>
      </c>
      <c r="E11" s="49">
        <v>4</v>
      </c>
      <c r="F11" s="6">
        <f t="shared" si="1"/>
        <v>3.6666666666666665</v>
      </c>
    </row>
    <row r="12" spans="2:6" ht="12.75">
      <c r="B12" s="3" t="s">
        <v>56</v>
      </c>
      <c r="C12" s="91">
        <v>1</v>
      </c>
      <c r="D12" s="6">
        <f t="shared" si="0"/>
        <v>0.9791666666666666</v>
      </c>
      <c r="E12" s="49">
        <v>4</v>
      </c>
      <c r="F12" s="6">
        <f t="shared" si="1"/>
        <v>3.9166666666666665</v>
      </c>
    </row>
    <row r="13" spans="2:6" ht="12.75">
      <c r="B13" s="3" t="s">
        <v>57</v>
      </c>
      <c r="C13" s="27"/>
      <c r="D13" s="52"/>
      <c r="E13" s="49">
        <v>0</v>
      </c>
      <c r="F13" s="6">
        <f>D13*E6</f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99</v>
      </c>
      <c r="C2" s="97"/>
      <c r="D2" s="97"/>
      <c r="E2" s="97"/>
      <c r="F2" s="98"/>
    </row>
    <row r="5" spans="2:6" ht="87" customHeight="1">
      <c r="B5" s="2" t="s">
        <v>48</v>
      </c>
      <c r="C5" s="2" t="s">
        <v>101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30"/>
      <c r="D6" s="1">
        <v>1</v>
      </c>
      <c r="E6" s="49">
        <v>16</v>
      </c>
      <c r="F6" s="1">
        <f>D6*E6</f>
        <v>16</v>
      </c>
    </row>
    <row r="7" spans="2:6" ht="12.75">
      <c r="B7" s="3" t="s">
        <v>50</v>
      </c>
      <c r="C7" s="30"/>
      <c r="D7" s="1">
        <v>1</v>
      </c>
      <c r="E7" s="49">
        <v>16</v>
      </c>
      <c r="F7" s="1">
        <f>D7*E6</f>
        <v>16</v>
      </c>
    </row>
    <row r="8" spans="2:6" ht="12.75">
      <c r="B8" s="3" t="s">
        <v>170</v>
      </c>
      <c r="C8" s="30"/>
      <c r="D8" s="1">
        <v>1</v>
      </c>
      <c r="E8" s="49">
        <v>16</v>
      </c>
      <c r="F8" s="1">
        <f>D8*E8</f>
        <v>16</v>
      </c>
    </row>
    <row r="9" spans="2:6" ht="12.75">
      <c r="B9" s="3" t="s">
        <v>52</v>
      </c>
      <c r="C9" s="30"/>
      <c r="D9" s="1">
        <v>1</v>
      </c>
      <c r="E9" s="49">
        <v>16</v>
      </c>
      <c r="F9" s="1">
        <f>D9*E6</f>
        <v>16</v>
      </c>
    </row>
    <row r="10" spans="2:6" ht="12.75">
      <c r="B10" s="3" t="s">
        <v>53</v>
      </c>
      <c r="C10" s="30"/>
      <c r="D10" s="1">
        <v>1</v>
      </c>
      <c r="E10" s="49">
        <v>16</v>
      </c>
      <c r="F10" s="1">
        <f>D10*E6</f>
        <v>16</v>
      </c>
    </row>
    <row r="11" spans="2:6" ht="12.75">
      <c r="B11" s="3" t="s">
        <v>55</v>
      </c>
      <c r="C11" s="31"/>
      <c r="D11" s="1">
        <v>1</v>
      </c>
      <c r="E11" s="49">
        <v>16</v>
      </c>
      <c r="F11" s="1">
        <f>D11*E6</f>
        <v>16</v>
      </c>
    </row>
    <row r="12" spans="2:6" ht="12.75">
      <c r="B12" s="3" t="s">
        <v>56</v>
      </c>
      <c r="C12" s="32"/>
      <c r="D12" s="1">
        <v>1</v>
      </c>
      <c r="E12" s="49">
        <v>16</v>
      </c>
      <c r="F12" s="1">
        <f>D12*E6</f>
        <v>16</v>
      </c>
    </row>
    <row r="13" spans="2:6" ht="12.75">
      <c r="B13" s="3" t="s">
        <v>57</v>
      </c>
      <c r="C13" s="30"/>
      <c r="D13" s="1">
        <v>1</v>
      </c>
      <c r="E13" s="49">
        <v>26.667</v>
      </c>
      <c r="F13" s="1">
        <f>D13*E13</f>
        <v>26.667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A8" sqref="A8:IV8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100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179</v>
      </c>
      <c r="D5" s="2" t="s">
        <v>180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38">
        <v>402.85</v>
      </c>
      <c r="D6" s="38">
        <v>362.26</v>
      </c>
      <c r="E6" s="26">
        <f>(C6-D6)/D6*100</f>
        <v>11.204659636725014</v>
      </c>
      <c r="F6" s="28">
        <v>0</v>
      </c>
      <c r="G6" s="9">
        <v>15</v>
      </c>
      <c r="H6" s="6">
        <f>F6*G6</f>
        <v>0</v>
      </c>
    </row>
    <row r="7" spans="2:8" ht="12.75">
      <c r="B7" s="3" t="s">
        <v>50</v>
      </c>
      <c r="C7" s="38">
        <v>2015342.84</v>
      </c>
      <c r="D7" s="38">
        <v>477385.11</v>
      </c>
      <c r="E7" s="26">
        <f>(C7-D7)/D7*100</f>
        <v>322.16290323759785</v>
      </c>
      <c r="F7" s="1">
        <v>0</v>
      </c>
      <c r="G7" s="9">
        <v>15</v>
      </c>
      <c r="H7" s="6">
        <f aca="true" t="shared" si="0" ref="H7:H13">F7*G7</f>
        <v>0</v>
      </c>
    </row>
    <row r="8" spans="2:8" ht="12.75">
      <c r="B8" s="3" t="s">
        <v>171</v>
      </c>
      <c r="C8" s="38">
        <v>549.81</v>
      </c>
      <c r="D8" s="38">
        <v>133.58</v>
      </c>
      <c r="E8" s="26">
        <f aca="true" t="shared" si="1" ref="E8:E13">(C8-D8)/D8*100</f>
        <v>311.59604731247185</v>
      </c>
      <c r="F8" s="1">
        <v>0</v>
      </c>
      <c r="G8" s="9">
        <v>15</v>
      </c>
      <c r="H8" s="6">
        <v>0</v>
      </c>
    </row>
    <row r="9" spans="2:8" ht="12.75">
      <c r="B9" s="3" t="s">
        <v>52</v>
      </c>
      <c r="C9" s="38">
        <v>1143459.55</v>
      </c>
      <c r="D9" s="38">
        <v>4740349.04</v>
      </c>
      <c r="E9" s="26">
        <f t="shared" si="1"/>
        <v>-75.87815706499114</v>
      </c>
      <c r="F9" s="1">
        <v>1</v>
      </c>
      <c r="G9" s="9">
        <v>15</v>
      </c>
      <c r="H9" s="6">
        <f t="shared" si="0"/>
        <v>15</v>
      </c>
    </row>
    <row r="10" spans="2:8" ht="12.75">
      <c r="B10" s="3" t="s">
        <v>53</v>
      </c>
      <c r="C10" s="38">
        <v>192437.76</v>
      </c>
      <c r="D10" s="38">
        <v>76681.46</v>
      </c>
      <c r="E10" s="26">
        <f t="shared" si="1"/>
        <v>150.95735005567187</v>
      </c>
      <c r="F10" s="1">
        <v>0</v>
      </c>
      <c r="G10" s="9">
        <v>15</v>
      </c>
      <c r="H10" s="6">
        <f t="shared" si="0"/>
        <v>0</v>
      </c>
    </row>
    <row r="11" spans="2:8" ht="12.75">
      <c r="B11" s="3" t="s">
        <v>55</v>
      </c>
      <c r="C11" s="38">
        <v>197235.6</v>
      </c>
      <c r="D11" s="38">
        <v>198089.28</v>
      </c>
      <c r="E11" s="26">
        <f t="shared" si="1"/>
        <v>-0.43095719263555965</v>
      </c>
      <c r="F11" s="1">
        <v>0.2</v>
      </c>
      <c r="G11" s="9">
        <v>15</v>
      </c>
      <c r="H11" s="6">
        <f t="shared" si="0"/>
        <v>3</v>
      </c>
    </row>
    <row r="12" spans="2:8" ht="12.75">
      <c r="B12" s="3" t="s">
        <v>56</v>
      </c>
      <c r="C12" s="38">
        <v>2490.44</v>
      </c>
      <c r="D12" s="38">
        <v>335.12</v>
      </c>
      <c r="E12" s="26">
        <f t="shared" si="1"/>
        <v>643.1487228455479</v>
      </c>
      <c r="F12" s="1">
        <v>0</v>
      </c>
      <c r="G12" s="9">
        <v>15</v>
      </c>
      <c r="H12" s="6">
        <f t="shared" si="0"/>
        <v>0</v>
      </c>
    </row>
    <row r="13" spans="2:8" ht="12.75">
      <c r="B13" s="3" t="s">
        <v>57</v>
      </c>
      <c r="C13" s="38">
        <v>3910.52</v>
      </c>
      <c r="D13" s="38">
        <v>1828.53</v>
      </c>
      <c r="E13" s="26">
        <f t="shared" si="1"/>
        <v>113.86140779752041</v>
      </c>
      <c r="F13" s="1">
        <v>0</v>
      </c>
      <c r="G13" s="9">
        <v>25</v>
      </c>
      <c r="H13" s="6">
        <f t="shared" si="0"/>
        <v>0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6"/>
  <sheetViews>
    <sheetView workbookViewId="0" topLeftCell="A1">
      <selection activeCell="C33" sqref="C33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1" t="s">
        <v>151</v>
      </c>
      <c r="C2" s="61" t="s">
        <v>10</v>
      </c>
      <c r="D2" s="61" t="s">
        <v>152</v>
      </c>
    </row>
    <row r="3" spans="2:4" ht="12.75">
      <c r="B3" s="62" t="s">
        <v>21</v>
      </c>
      <c r="C3" s="56">
        <v>8</v>
      </c>
      <c r="D3" s="1" t="s">
        <v>150</v>
      </c>
    </row>
    <row r="4" spans="2:4" ht="12.75">
      <c r="B4" s="62" t="s">
        <v>22</v>
      </c>
      <c r="C4" s="56">
        <v>15</v>
      </c>
      <c r="D4" s="1" t="s">
        <v>156</v>
      </c>
    </row>
    <row r="5" spans="2:4" ht="12.75">
      <c r="B5" s="62" t="s">
        <v>23</v>
      </c>
      <c r="C5" s="56">
        <v>21</v>
      </c>
      <c r="D5" s="1" t="s">
        <v>156</v>
      </c>
    </row>
    <row r="6" spans="2:4" ht="12.75">
      <c r="B6" s="62" t="s">
        <v>24</v>
      </c>
      <c r="C6" s="56">
        <v>9</v>
      </c>
      <c r="D6" s="1" t="s">
        <v>150</v>
      </c>
    </row>
    <row r="7" spans="2:4" ht="12.75">
      <c r="B7" s="62" t="s">
        <v>135</v>
      </c>
      <c r="C7" s="56">
        <v>4</v>
      </c>
      <c r="D7" s="1" t="s">
        <v>150</v>
      </c>
    </row>
    <row r="8" spans="2:4" ht="12.75">
      <c r="B8" s="63" t="s">
        <v>155</v>
      </c>
      <c r="C8" s="56">
        <v>8</v>
      </c>
      <c r="D8" s="1" t="s">
        <v>150</v>
      </c>
    </row>
    <row r="9" spans="2:4" ht="12.75">
      <c r="B9" s="63" t="s">
        <v>137</v>
      </c>
      <c r="C9" s="56">
        <v>4</v>
      </c>
      <c r="D9" s="1" t="s">
        <v>156</v>
      </c>
    </row>
    <row r="10" spans="2:4" ht="12.75">
      <c r="B10" s="63" t="s">
        <v>138</v>
      </c>
      <c r="C10" s="56">
        <v>16</v>
      </c>
      <c r="D10" s="1" t="s">
        <v>150</v>
      </c>
    </row>
    <row r="11" spans="2:4" ht="12.75">
      <c r="B11" s="63" t="s">
        <v>139</v>
      </c>
      <c r="C11" s="56">
        <v>15</v>
      </c>
      <c r="D11" s="1" t="s">
        <v>150</v>
      </c>
    </row>
    <row r="12" spans="2:4" ht="12.75">
      <c r="B12" s="64"/>
      <c r="C12" s="61">
        <f>SUM(C3:C11)</f>
        <v>100</v>
      </c>
      <c r="D12" s="59"/>
    </row>
    <row r="13" ht="12.75">
      <c r="B13" s="58"/>
    </row>
    <row r="14" ht="12.75">
      <c r="B14" s="65" t="s">
        <v>157</v>
      </c>
    </row>
    <row r="15" ht="12.75">
      <c r="B15" s="58"/>
    </row>
    <row r="16" spans="2:5" ht="12.75">
      <c r="B16" s="61" t="s">
        <v>151</v>
      </c>
      <c r="C16" s="61" t="s">
        <v>10</v>
      </c>
      <c r="D16" s="61" t="s">
        <v>153</v>
      </c>
      <c r="E16" s="61" t="s">
        <v>154</v>
      </c>
    </row>
    <row r="17" spans="2:5" s="12" customFormat="1" ht="12.75">
      <c r="B17" s="72" t="s">
        <v>21</v>
      </c>
      <c r="C17" s="71">
        <v>8</v>
      </c>
      <c r="D17" s="71" t="s">
        <v>193</v>
      </c>
      <c r="E17" s="71">
        <v>13.333</v>
      </c>
    </row>
    <row r="18" spans="2:5" s="12" customFormat="1" ht="12.75">
      <c r="B18" s="72" t="s">
        <v>22</v>
      </c>
      <c r="C18" s="71">
        <v>0</v>
      </c>
      <c r="D18" s="71">
        <v>0</v>
      </c>
      <c r="E18" s="71">
        <v>0</v>
      </c>
    </row>
    <row r="19" spans="2:5" s="12" customFormat="1" ht="12.75">
      <c r="B19" s="72" t="s">
        <v>23</v>
      </c>
      <c r="C19" s="71">
        <v>0</v>
      </c>
      <c r="D19" s="71">
        <v>0</v>
      </c>
      <c r="E19" s="71">
        <v>0</v>
      </c>
    </row>
    <row r="20" spans="2:5" s="12" customFormat="1" ht="12.75">
      <c r="B20" s="72" t="s">
        <v>24</v>
      </c>
      <c r="C20" s="71">
        <v>9</v>
      </c>
      <c r="D20" s="71" t="s">
        <v>194</v>
      </c>
      <c r="E20" s="71">
        <v>15</v>
      </c>
    </row>
    <row r="21" spans="2:5" s="12" customFormat="1" ht="12.75">
      <c r="B21" s="72" t="s">
        <v>135</v>
      </c>
      <c r="C21" s="71">
        <v>4</v>
      </c>
      <c r="D21" s="71" t="s">
        <v>195</v>
      </c>
      <c r="E21" s="71">
        <v>6.667</v>
      </c>
    </row>
    <row r="22" spans="2:5" ht="12.75">
      <c r="B22" s="72" t="s">
        <v>155</v>
      </c>
      <c r="C22" s="56">
        <v>8</v>
      </c>
      <c r="D22" s="71" t="s">
        <v>193</v>
      </c>
      <c r="E22" s="74">
        <v>13.333</v>
      </c>
    </row>
    <row r="23" spans="2:5" ht="12.75">
      <c r="B23" s="73" t="s">
        <v>137</v>
      </c>
      <c r="C23" s="56">
        <v>0</v>
      </c>
      <c r="D23" s="73" t="s">
        <v>158</v>
      </c>
      <c r="E23" s="74">
        <v>0</v>
      </c>
    </row>
    <row r="24" spans="2:5" ht="12.75">
      <c r="B24" s="73" t="s">
        <v>138</v>
      </c>
      <c r="C24" s="56">
        <v>16</v>
      </c>
      <c r="D24" s="74" t="s">
        <v>196</v>
      </c>
      <c r="E24" s="74">
        <v>26.667</v>
      </c>
    </row>
    <row r="25" spans="2:5" ht="12.75">
      <c r="B25" s="73" t="s">
        <v>139</v>
      </c>
      <c r="C25" s="56">
        <v>15</v>
      </c>
      <c r="D25" s="74" t="s">
        <v>197</v>
      </c>
      <c r="E25" s="74">
        <v>25</v>
      </c>
    </row>
    <row r="26" spans="2:5" ht="12.75">
      <c r="B26" s="64"/>
      <c r="C26" s="61">
        <f>SUM(C17:C25)</f>
        <v>60</v>
      </c>
      <c r="D26" s="59"/>
      <c r="E26" s="60">
        <f>SUM(E17:E25)</f>
        <v>100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102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133</v>
      </c>
      <c r="D5" s="2" t="s">
        <v>103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6">
        <v>0</v>
      </c>
      <c r="D6" s="26">
        <v>0</v>
      </c>
      <c r="E6" s="6"/>
      <c r="F6" s="1"/>
      <c r="G6" s="53">
        <v>0</v>
      </c>
      <c r="H6" s="6">
        <f>F6*G6</f>
        <v>0</v>
      </c>
    </row>
    <row r="7" spans="2:8" ht="12.75">
      <c r="B7" s="3" t="s">
        <v>50</v>
      </c>
      <c r="C7" s="26">
        <v>42421594.58</v>
      </c>
      <c r="D7" s="26">
        <v>181539687.86</v>
      </c>
      <c r="E7" s="6">
        <f aca="true" t="shared" si="0" ref="E7:E13">C7/D7</f>
        <v>0.23367669670510138</v>
      </c>
      <c r="F7" s="6">
        <f>1-E7</f>
        <v>0.7663233032948986</v>
      </c>
      <c r="G7" s="9">
        <v>60</v>
      </c>
      <c r="H7" s="6">
        <f>F7*G7</f>
        <v>45.97939819769392</v>
      </c>
    </row>
    <row r="8" spans="2:8" ht="12.75">
      <c r="B8" s="3" t="s">
        <v>170</v>
      </c>
      <c r="C8" s="26">
        <v>0.81</v>
      </c>
      <c r="D8" s="26">
        <v>239803</v>
      </c>
      <c r="E8" s="6">
        <f t="shared" si="0"/>
        <v>3.3777725883329235E-06</v>
      </c>
      <c r="F8" s="1">
        <v>1</v>
      </c>
      <c r="G8" s="53">
        <v>60</v>
      </c>
      <c r="H8" s="6">
        <f>F8*G8</f>
        <v>60</v>
      </c>
    </row>
    <row r="9" spans="2:8" ht="12.75">
      <c r="B9" s="3" t="s">
        <v>52</v>
      </c>
      <c r="C9" s="26">
        <v>62849.65</v>
      </c>
      <c r="D9" s="26">
        <v>246673200</v>
      </c>
      <c r="E9" s="6">
        <f t="shared" si="0"/>
        <v>0.00025478912990953214</v>
      </c>
      <c r="F9" s="6">
        <f>1-E9</f>
        <v>0.9997452108700905</v>
      </c>
      <c r="G9" s="9">
        <v>60</v>
      </c>
      <c r="H9" s="6">
        <v>59.76</v>
      </c>
    </row>
    <row r="10" spans="2:8" ht="12.75">
      <c r="B10" s="3" t="s">
        <v>53</v>
      </c>
      <c r="C10" s="26">
        <v>16642.73</v>
      </c>
      <c r="D10" s="26">
        <v>5078800</v>
      </c>
      <c r="E10" s="6">
        <f t="shared" si="0"/>
        <v>0.003276902024100181</v>
      </c>
      <c r="F10" s="6">
        <f>1-E10</f>
        <v>0.9967230979758999</v>
      </c>
      <c r="G10" s="9">
        <v>60</v>
      </c>
      <c r="H10" s="6">
        <v>50.04</v>
      </c>
    </row>
    <row r="11" spans="2:8" ht="12.75">
      <c r="B11" s="3" t="s">
        <v>55</v>
      </c>
      <c r="C11" s="26">
        <v>98005.71</v>
      </c>
      <c r="D11" s="26">
        <v>2198500</v>
      </c>
      <c r="E11" s="6">
        <f t="shared" si="0"/>
        <v>0.04457844439390494</v>
      </c>
      <c r="F11" s="6">
        <f>1-E11</f>
        <v>0.9554215556060951</v>
      </c>
      <c r="G11" s="9">
        <v>60</v>
      </c>
      <c r="H11" s="6">
        <v>59.94</v>
      </c>
    </row>
    <row r="12" spans="2:8" ht="12.75">
      <c r="B12" s="3" t="s">
        <v>56</v>
      </c>
      <c r="C12" s="26">
        <v>56.24</v>
      </c>
      <c r="D12" s="26">
        <v>662100</v>
      </c>
      <c r="E12" s="6">
        <f t="shared" si="0"/>
        <v>8.494185168403565E-05</v>
      </c>
      <c r="F12" s="6">
        <f>1-E12</f>
        <v>0.9999150581483159</v>
      </c>
      <c r="G12" s="9">
        <v>60</v>
      </c>
      <c r="H12" s="6">
        <v>60</v>
      </c>
    </row>
    <row r="13" spans="2:8" ht="12.75">
      <c r="B13" s="3" t="s">
        <v>57</v>
      </c>
      <c r="C13" s="26">
        <v>2258969.72</v>
      </c>
      <c r="D13" s="26">
        <v>33245400</v>
      </c>
      <c r="E13" s="6">
        <f t="shared" si="0"/>
        <v>0.06794833931912385</v>
      </c>
      <c r="F13" s="6">
        <f>1-E13</f>
        <v>0.9320516606808762</v>
      </c>
      <c r="G13" s="9">
        <v>60</v>
      </c>
      <c r="H13" s="6">
        <v>56.34</v>
      </c>
    </row>
    <row r="14" spans="3:4" ht="12.75">
      <c r="C14" s="37">
        <f>SUM(C6:C13)</f>
        <v>44858119.44</v>
      </c>
      <c r="D14" s="37">
        <f>SUM(D6:D13)</f>
        <v>469637490.86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4"/>
  <sheetViews>
    <sheetView workbookViewId="0" topLeftCell="B1">
      <selection activeCell="E21" sqref="E21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0.28125" style="0" customWidth="1"/>
  </cols>
  <sheetData>
    <row r="2" spans="2:7" ht="27.75" customHeight="1">
      <c r="B2" s="96" t="s">
        <v>104</v>
      </c>
      <c r="C2" s="97"/>
      <c r="D2" s="97"/>
      <c r="E2" s="97"/>
      <c r="F2" s="97"/>
      <c r="G2" s="98"/>
    </row>
    <row r="5" spans="2:7" ht="95.25" customHeight="1">
      <c r="B5" s="2" t="s">
        <v>48</v>
      </c>
      <c r="C5" s="2" t="s">
        <v>105</v>
      </c>
      <c r="D5" s="2" t="s">
        <v>106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33"/>
      <c r="D6" s="33"/>
      <c r="E6" s="53"/>
      <c r="F6" s="1">
        <v>0</v>
      </c>
      <c r="G6" s="6">
        <f>E6*F6</f>
        <v>0</v>
      </c>
    </row>
    <row r="7" spans="2:7" ht="12.75">
      <c r="B7" s="3" t="s">
        <v>50</v>
      </c>
      <c r="C7" s="26">
        <v>42421594.58</v>
      </c>
      <c r="D7" s="26">
        <v>42421594.58</v>
      </c>
      <c r="E7" s="9">
        <v>1</v>
      </c>
      <c r="F7" s="1">
        <v>40</v>
      </c>
      <c r="G7" s="6">
        <f aca="true" t="shared" si="0" ref="G7:G13">E7*F7</f>
        <v>40</v>
      </c>
    </row>
    <row r="8" spans="2:7" ht="12.75">
      <c r="B8" s="3" t="s">
        <v>172</v>
      </c>
      <c r="C8" s="26">
        <v>0.81</v>
      </c>
      <c r="D8" s="26">
        <v>0.81</v>
      </c>
      <c r="E8" s="9">
        <v>1</v>
      </c>
      <c r="F8" s="1">
        <v>40</v>
      </c>
      <c r="G8" s="6">
        <f t="shared" si="0"/>
        <v>40</v>
      </c>
    </row>
    <row r="9" spans="2:7" ht="12.75">
      <c r="B9" s="3" t="s">
        <v>52</v>
      </c>
      <c r="C9" s="26">
        <v>62849.65</v>
      </c>
      <c r="D9" s="26">
        <v>62849.65</v>
      </c>
      <c r="E9" s="9">
        <v>1</v>
      </c>
      <c r="F9" s="1">
        <v>40</v>
      </c>
      <c r="G9" s="6">
        <f t="shared" si="0"/>
        <v>40</v>
      </c>
    </row>
    <row r="10" spans="2:7" ht="12.75">
      <c r="B10" s="3" t="s">
        <v>53</v>
      </c>
      <c r="C10" s="26">
        <v>16642.73</v>
      </c>
      <c r="D10" s="26">
        <v>16642.73</v>
      </c>
      <c r="E10" s="53">
        <v>1</v>
      </c>
      <c r="F10" s="1">
        <v>40</v>
      </c>
      <c r="G10" s="6">
        <f t="shared" si="0"/>
        <v>40</v>
      </c>
    </row>
    <row r="11" spans="2:7" ht="12.75">
      <c r="B11" s="3" t="s">
        <v>55</v>
      </c>
      <c r="C11" s="26">
        <v>98005.71</v>
      </c>
      <c r="D11" s="26">
        <v>98005.71</v>
      </c>
      <c r="E11" s="9">
        <v>1</v>
      </c>
      <c r="F11" s="1">
        <v>40</v>
      </c>
      <c r="G11" s="6">
        <f t="shared" si="0"/>
        <v>40</v>
      </c>
    </row>
    <row r="12" spans="2:7" ht="12.75">
      <c r="B12" s="3" t="s">
        <v>56</v>
      </c>
      <c r="C12" s="26">
        <v>56.24</v>
      </c>
      <c r="D12" s="26">
        <v>56.24</v>
      </c>
      <c r="E12" s="9">
        <v>1</v>
      </c>
      <c r="F12" s="1">
        <v>40</v>
      </c>
      <c r="G12" s="6">
        <f t="shared" si="0"/>
        <v>40</v>
      </c>
    </row>
    <row r="13" spans="2:7" ht="12.75">
      <c r="B13" s="3" t="s">
        <v>57</v>
      </c>
      <c r="C13" s="26">
        <v>2258969.72</v>
      </c>
      <c r="D13" s="26">
        <v>2258969.72</v>
      </c>
      <c r="E13" s="9">
        <v>1</v>
      </c>
      <c r="F13" s="1">
        <v>40</v>
      </c>
      <c r="G13" s="6">
        <f t="shared" si="0"/>
        <v>40</v>
      </c>
    </row>
    <row r="14" spans="3:4" ht="12.75">
      <c r="C14" s="37">
        <f>SUM(C7:C13)</f>
        <v>44858119.44</v>
      </c>
      <c r="D14" s="37">
        <f>SUM(D7:D13)</f>
        <v>44858119.44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C16" sqref="C16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1" t="s">
        <v>163</v>
      </c>
      <c r="C2" s="61" t="s">
        <v>10</v>
      </c>
      <c r="D2" s="61" t="s">
        <v>152</v>
      </c>
    </row>
    <row r="3" spans="2:4" ht="12.75">
      <c r="B3" s="62" t="s">
        <v>37</v>
      </c>
      <c r="C3" s="56">
        <v>24</v>
      </c>
      <c r="D3" s="1" t="s">
        <v>150</v>
      </c>
    </row>
    <row r="4" spans="2:4" ht="12.75">
      <c r="B4" s="63" t="s">
        <v>38</v>
      </c>
      <c r="C4" s="56">
        <v>24</v>
      </c>
      <c r="D4" s="1" t="s">
        <v>150</v>
      </c>
    </row>
    <row r="5" spans="2:4" ht="12.75">
      <c r="B5" s="63" t="s">
        <v>41</v>
      </c>
      <c r="C5" s="56">
        <v>4</v>
      </c>
      <c r="D5" s="1" t="s">
        <v>192</v>
      </c>
    </row>
    <row r="6" spans="2:4" ht="12.75">
      <c r="B6" s="63" t="s">
        <v>39</v>
      </c>
      <c r="C6" s="56">
        <v>24</v>
      </c>
      <c r="D6" s="1" t="s">
        <v>150</v>
      </c>
    </row>
    <row r="7" spans="2:4" ht="12.75">
      <c r="B7" s="63" t="s">
        <v>40</v>
      </c>
      <c r="C7" s="56">
        <v>24</v>
      </c>
      <c r="D7" s="1" t="s">
        <v>150</v>
      </c>
    </row>
    <row r="8" spans="2:4" ht="12.75">
      <c r="B8" s="64"/>
      <c r="C8" s="61">
        <f>SUM(C3:C7)</f>
        <v>100</v>
      </c>
      <c r="D8" s="59"/>
    </row>
    <row r="9" ht="12.75">
      <c r="B9" s="58"/>
    </row>
    <row r="10" ht="12.75">
      <c r="B10" s="65" t="s">
        <v>177</v>
      </c>
    </row>
    <row r="11" ht="12.75">
      <c r="B11" s="58"/>
    </row>
    <row r="12" spans="2:5" ht="12.75">
      <c r="B12" s="61" t="s">
        <v>163</v>
      </c>
      <c r="C12" s="61" t="s">
        <v>10</v>
      </c>
      <c r="D12" s="61" t="s">
        <v>153</v>
      </c>
      <c r="E12" s="61" t="s">
        <v>154</v>
      </c>
    </row>
    <row r="13" spans="2:5" ht="12.75">
      <c r="B13" s="62" t="s">
        <v>37</v>
      </c>
      <c r="C13" s="56">
        <v>24</v>
      </c>
      <c r="D13" s="63" t="s">
        <v>164</v>
      </c>
      <c r="E13" s="70">
        <v>25</v>
      </c>
    </row>
    <row r="14" spans="2:5" ht="12.75">
      <c r="B14" s="63" t="s">
        <v>38</v>
      </c>
      <c r="C14" s="56">
        <v>24</v>
      </c>
      <c r="D14" s="63" t="s">
        <v>164</v>
      </c>
      <c r="E14" s="70">
        <v>25</v>
      </c>
    </row>
    <row r="15" spans="2:5" ht="12.75">
      <c r="B15" s="63" t="s">
        <v>41</v>
      </c>
      <c r="C15" s="56">
        <v>0</v>
      </c>
      <c r="D15" s="56">
        <v>0</v>
      </c>
      <c r="E15" s="70">
        <v>0</v>
      </c>
    </row>
    <row r="16" spans="2:5" ht="12.75">
      <c r="B16" s="63" t="s">
        <v>39</v>
      </c>
      <c r="C16" s="56">
        <v>24</v>
      </c>
      <c r="D16" s="63" t="s">
        <v>164</v>
      </c>
      <c r="E16" s="70">
        <v>25</v>
      </c>
    </row>
    <row r="17" spans="2:5" ht="12.75">
      <c r="B17" s="63" t="s">
        <v>40</v>
      </c>
      <c r="C17" s="56">
        <v>24</v>
      </c>
      <c r="D17" s="63" t="s">
        <v>164</v>
      </c>
      <c r="E17" s="70">
        <v>25</v>
      </c>
    </row>
    <row r="18" spans="2:5" ht="12.75">
      <c r="B18" s="64"/>
      <c r="C18" s="61">
        <f>SUM(C13:C17)</f>
        <v>96</v>
      </c>
      <c r="D18" s="59"/>
      <c r="E18" s="60">
        <f>E13+E14+E15+E16+E17</f>
        <v>100</v>
      </c>
    </row>
    <row r="30" ht="12.75">
      <c r="D30" s="5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4"/>
  <sheetViews>
    <sheetView workbookViewId="0" topLeftCell="A1">
      <selection activeCell="D5" sqref="D5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2.28125" style="0" bestFit="1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1" t="s">
        <v>151</v>
      </c>
      <c r="C2" s="61" t="s">
        <v>10</v>
      </c>
      <c r="D2" s="61" t="s">
        <v>152</v>
      </c>
    </row>
    <row r="3" spans="2:4" ht="12.75">
      <c r="B3" s="62" t="s">
        <v>25</v>
      </c>
      <c r="C3" s="56">
        <v>60</v>
      </c>
      <c r="D3" s="1" t="s">
        <v>191</v>
      </c>
    </row>
    <row r="4" spans="2:4" ht="12.75">
      <c r="B4" s="62" t="s">
        <v>26</v>
      </c>
      <c r="C4" s="56">
        <v>40</v>
      </c>
      <c r="D4" s="1" t="s">
        <v>191</v>
      </c>
    </row>
    <row r="5" spans="2:4" ht="12.75">
      <c r="B5" s="64"/>
      <c r="C5" s="61">
        <f>SUM(C3:C4)</f>
        <v>100</v>
      </c>
      <c r="D5" s="59"/>
    </row>
    <row r="6" ht="12.75">
      <c r="B6" s="58"/>
    </row>
    <row r="7" ht="12.75" hidden="1">
      <c r="B7" s="65" t="s">
        <v>159</v>
      </c>
    </row>
    <row r="8" ht="12.75" hidden="1">
      <c r="B8" s="58"/>
    </row>
    <row r="9" spans="2:5" ht="12.75" hidden="1">
      <c r="B9" s="61" t="s">
        <v>151</v>
      </c>
      <c r="C9" s="61" t="s">
        <v>10</v>
      </c>
      <c r="D9" s="61" t="s">
        <v>153</v>
      </c>
      <c r="E9" s="61" t="s">
        <v>154</v>
      </c>
    </row>
    <row r="10" spans="2:5" s="12" customFormat="1" ht="12.75" hidden="1">
      <c r="B10" s="72" t="s">
        <v>25</v>
      </c>
      <c r="C10" s="71">
        <v>60</v>
      </c>
      <c r="D10" s="71" t="s">
        <v>160</v>
      </c>
      <c r="E10" s="71">
        <v>100</v>
      </c>
    </row>
    <row r="11" spans="2:5" s="12" customFormat="1" ht="12.75" hidden="1">
      <c r="B11" s="72" t="s">
        <v>26</v>
      </c>
      <c r="C11" s="71">
        <v>0</v>
      </c>
      <c r="D11" s="71">
        <v>0</v>
      </c>
      <c r="E11" s="71">
        <v>0</v>
      </c>
    </row>
    <row r="12" spans="2:5" ht="12.75" hidden="1">
      <c r="B12" s="64"/>
      <c r="C12" s="61">
        <f>SUM(C10:C11)</f>
        <v>60</v>
      </c>
      <c r="D12" s="59"/>
      <c r="E12" s="60">
        <f>SUM(E10:E11)</f>
        <v>100</v>
      </c>
    </row>
    <row r="24" ht="12.75">
      <c r="D24" s="5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5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107</v>
      </c>
      <c r="C2" s="97"/>
      <c r="D2" s="97"/>
      <c r="E2" s="97"/>
      <c r="F2" s="98"/>
    </row>
    <row r="5" spans="2:6" ht="87" customHeight="1">
      <c r="B5" s="2" t="s">
        <v>48</v>
      </c>
      <c r="C5" s="2" t="s">
        <v>108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181</v>
      </c>
      <c r="D6" s="1">
        <v>1</v>
      </c>
      <c r="E6" s="49">
        <v>30</v>
      </c>
      <c r="F6" s="1">
        <f>D6*E6</f>
        <v>30</v>
      </c>
    </row>
    <row r="7" spans="2:6" ht="12.75">
      <c r="B7" s="3" t="s">
        <v>50</v>
      </c>
      <c r="C7" s="27" t="s">
        <v>181</v>
      </c>
      <c r="D7" s="1">
        <v>1</v>
      </c>
      <c r="E7" s="49">
        <v>30</v>
      </c>
      <c r="F7" s="1">
        <f aca="true" t="shared" si="0" ref="F7:F13">D7*E7</f>
        <v>30</v>
      </c>
    </row>
    <row r="8" spans="2:6" ht="12.75">
      <c r="B8" s="3" t="s">
        <v>172</v>
      </c>
      <c r="C8" s="27" t="s">
        <v>181</v>
      </c>
      <c r="D8" s="1">
        <v>1</v>
      </c>
      <c r="E8" s="49">
        <v>30</v>
      </c>
      <c r="F8" s="1">
        <v>30</v>
      </c>
    </row>
    <row r="9" spans="2:6" ht="12.75">
      <c r="B9" s="3" t="s">
        <v>52</v>
      </c>
      <c r="C9" s="27" t="s">
        <v>181</v>
      </c>
      <c r="D9" s="1">
        <v>1</v>
      </c>
      <c r="E9" s="49">
        <v>30</v>
      </c>
      <c r="F9" s="1">
        <f t="shared" si="0"/>
        <v>30</v>
      </c>
    </row>
    <row r="10" spans="2:6" ht="12.75">
      <c r="B10" s="3" t="s">
        <v>53</v>
      </c>
      <c r="C10" s="27" t="s">
        <v>181</v>
      </c>
      <c r="D10" s="1">
        <v>1</v>
      </c>
      <c r="E10" s="49">
        <v>30</v>
      </c>
      <c r="F10" s="1">
        <f t="shared" si="0"/>
        <v>30</v>
      </c>
    </row>
    <row r="11" spans="2:6" ht="12.75">
      <c r="B11" s="3" t="s">
        <v>55</v>
      </c>
      <c r="C11" s="27" t="s">
        <v>181</v>
      </c>
      <c r="D11" s="1">
        <v>1</v>
      </c>
      <c r="E11" s="49">
        <v>30</v>
      </c>
      <c r="F11" s="1">
        <f t="shared" si="0"/>
        <v>30</v>
      </c>
    </row>
    <row r="12" spans="2:6" ht="12.75">
      <c r="B12" s="3" t="s">
        <v>56</v>
      </c>
      <c r="C12" s="27" t="s">
        <v>181</v>
      </c>
      <c r="D12" s="1">
        <v>1</v>
      </c>
      <c r="E12" s="49">
        <v>30</v>
      </c>
      <c r="F12" s="1">
        <f t="shared" si="0"/>
        <v>30</v>
      </c>
    </row>
    <row r="13" spans="2:6" ht="12.75">
      <c r="B13" s="3" t="s">
        <v>57</v>
      </c>
      <c r="C13" s="27" t="s">
        <v>181</v>
      </c>
      <c r="D13" s="1">
        <v>1</v>
      </c>
      <c r="E13" s="49">
        <v>30</v>
      </c>
      <c r="F13" s="1">
        <f t="shared" si="0"/>
        <v>30</v>
      </c>
    </row>
    <row r="14" spans="4:6" ht="12.75">
      <c r="D14" s="16"/>
      <c r="E14" s="93"/>
      <c r="F14" s="16"/>
    </row>
    <row r="15" spans="4:6" ht="12.75">
      <c r="D15" s="81"/>
      <c r="E15" s="94"/>
      <c r="F15" s="81"/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4"/>
  <sheetViews>
    <sheetView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5.7109375" style="0" customWidth="1"/>
    <col min="4" max="4" width="19.140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14</v>
      </c>
      <c r="C2" s="97"/>
      <c r="D2" s="97"/>
      <c r="E2" s="97"/>
      <c r="F2" s="98"/>
    </row>
    <row r="5" spans="2:6" ht="94.5" customHeight="1">
      <c r="B5" s="2" t="s">
        <v>48</v>
      </c>
      <c r="C5" s="2" t="s">
        <v>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1">
        <v>0</v>
      </c>
      <c r="D6" s="9">
        <v>1</v>
      </c>
      <c r="E6" s="50">
        <v>70</v>
      </c>
      <c r="F6" s="6">
        <f>D6*E6</f>
        <v>70</v>
      </c>
    </row>
    <row r="7" spans="2:6" ht="12.75">
      <c r="B7" s="3" t="s">
        <v>50</v>
      </c>
      <c r="C7" s="1">
        <v>0</v>
      </c>
      <c r="D7" s="9">
        <v>1</v>
      </c>
      <c r="E7" s="50">
        <v>70</v>
      </c>
      <c r="F7" s="6">
        <f aca="true" t="shared" si="0" ref="F7:F13">D7*E7</f>
        <v>70</v>
      </c>
    </row>
    <row r="8" spans="2:6" ht="12.75">
      <c r="B8" s="3" t="s">
        <v>172</v>
      </c>
      <c r="C8" s="1">
        <v>0</v>
      </c>
      <c r="D8" s="9">
        <v>1</v>
      </c>
      <c r="E8" s="50">
        <v>70</v>
      </c>
      <c r="F8" s="6">
        <f t="shared" si="0"/>
        <v>70</v>
      </c>
    </row>
    <row r="9" spans="2:6" ht="12.75">
      <c r="B9" s="3" t="s">
        <v>52</v>
      </c>
      <c r="C9" s="1">
        <v>0</v>
      </c>
      <c r="D9" s="9">
        <v>1</v>
      </c>
      <c r="E9" s="50">
        <v>70</v>
      </c>
      <c r="F9" s="6">
        <f t="shared" si="0"/>
        <v>70</v>
      </c>
    </row>
    <row r="10" spans="2:6" ht="12.75">
      <c r="B10" s="3" t="s">
        <v>53</v>
      </c>
      <c r="C10" s="1">
        <v>0</v>
      </c>
      <c r="D10" s="9">
        <v>1</v>
      </c>
      <c r="E10" s="50">
        <v>70</v>
      </c>
      <c r="F10" s="6">
        <f t="shared" si="0"/>
        <v>70</v>
      </c>
    </row>
    <row r="11" spans="2:6" ht="12.75">
      <c r="B11" s="3" t="s">
        <v>55</v>
      </c>
      <c r="C11" s="1">
        <v>0</v>
      </c>
      <c r="D11" s="9">
        <v>1</v>
      </c>
      <c r="E11" s="50">
        <v>70</v>
      </c>
      <c r="F11" s="6">
        <f t="shared" si="0"/>
        <v>70</v>
      </c>
    </row>
    <row r="12" spans="2:6" ht="12.75">
      <c r="B12" s="3" t="s">
        <v>56</v>
      </c>
      <c r="C12" s="1">
        <v>0</v>
      </c>
      <c r="D12" s="9">
        <v>1</v>
      </c>
      <c r="E12" s="50">
        <v>70</v>
      </c>
      <c r="F12" s="6">
        <f t="shared" si="0"/>
        <v>70</v>
      </c>
    </row>
    <row r="13" spans="2:6" ht="12.75">
      <c r="B13" s="3" t="s">
        <v>57</v>
      </c>
      <c r="C13" s="1">
        <v>0</v>
      </c>
      <c r="D13" s="9">
        <v>1</v>
      </c>
      <c r="E13" s="50">
        <v>70</v>
      </c>
      <c r="F13" s="6">
        <f t="shared" si="0"/>
        <v>70</v>
      </c>
    </row>
    <row r="14" spans="3:5" ht="12.75">
      <c r="C14" s="16"/>
      <c r="D14" s="95"/>
      <c r="E14" s="16"/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109</v>
      </c>
      <c r="C2" s="97"/>
      <c r="D2" s="97"/>
      <c r="E2" s="97"/>
      <c r="F2" s="98"/>
    </row>
    <row r="5" spans="2:6" ht="87" customHeight="1">
      <c r="B5" s="2" t="s">
        <v>48</v>
      </c>
      <c r="C5" s="2" t="s">
        <v>110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181</v>
      </c>
      <c r="D6" s="1">
        <v>1</v>
      </c>
      <c r="E6" s="49">
        <v>25</v>
      </c>
      <c r="F6" s="1">
        <f>E6*D6</f>
        <v>25</v>
      </c>
    </row>
    <row r="7" spans="2:6" ht="12.75">
      <c r="B7" s="3" t="s">
        <v>50</v>
      </c>
      <c r="C7" s="27" t="s">
        <v>181</v>
      </c>
      <c r="D7" s="1">
        <v>1</v>
      </c>
      <c r="E7" s="49">
        <v>20</v>
      </c>
      <c r="F7" s="1">
        <f aca="true" t="shared" si="0" ref="F7:F13">E7*D7</f>
        <v>20</v>
      </c>
    </row>
    <row r="8" spans="2:6" ht="12.75">
      <c r="B8" s="3" t="s">
        <v>172</v>
      </c>
      <c r="C8" s="27" t="s">
        <v>181</v>
      </c>
      <c r="D8" s="1">
        <v>1</v>
      </c>
      <c r="E8" s="49">
        <v>25</v>
      </c>
      <c r="F8" s="1">
        <f t="shared" si="0"/>
        <v>25</v>
      </c>
    </row>
    <row r="9" spans="2:6" ht="12.75">
      <c r="B9" s="3" t="s">
        <v>52</v>
      </c>
      <c r="C9" s="27" t="s">
        <v>181</v>
      </c>
      <c r="D9" s="1">
        <v>1</v>
      </c>
      <c r="E9" s="49">
        <v>20</v>
      </c>
      <c r="F9" s="1">
        <f t="shared" si="0"/>
        <v>20</v>
      </c>
    </row>
    <row r="10" spans="2:6" ht="12.75">
      <c r="B10" s="3" t="s">
        <v>53</v>
      </c>
      <c r="C10" s="27" t="s">
        <v>181</v>
      </c>
      <c r="D10" s="1">
        <v>1</v>
      </c>
      <c r="E10" s="49">
        <v>20</v>
      </c>
      <c r="F10" s="1">
        <f t="shared" si="0"/>
        <v>20</v>
      </c>
    </row>
    <row r="11" spans="2:6" ht="12.75">
      <c r="B11" s="3" t="s">
        <v>55</v>
      </c>
      <c r="C11" s="27" t="s">
        <v>181</v>
      </c>
      <c r="D11" s="1">
        <v>1</v>
      </c>
      <c r="E11" s="49">
        <v>20</v>
      </c>
      <c r="F11" s="1">
        <f t="shared" si="0"/>
        <v>20</v>
      </c>
    </row>
    <row r="12" spans="2:6" ht="12.75">
      <c r="B12" s="3" t="s">
        <v>56</v>
      </c>
      <c r="C12" s="27" t="s">
        <v>181</v>
      </c>
      <c r="D12" s="1">
        <v>1</v>
      </c>
      <c r="E12" s="49">
        <v>20</v>
      </c>
      <c r="F12" s="1">
        <f t="shared" si="0"/>
        <v>20</v>
      </c>
    </row>
    <row r="13" spans="2:6" ht="12.75">
      <c r="B13" s="3" t="s">
        <v>57</v>
      </c>
      <c r="C13" s="27" t="s">
        <v>181</v>
      </c>
      <c r="D13" s="1">
        <v>1</v>
      </c>
      <c r="E13" s="49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A8" sqref="A8:IV8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  <col min="5" max="5" width="19.140625" style="0" customWidth="1"/>
    <col min="6" max="6" width="14.57421875" style="0" customWidth="1"/>
    <col min="7" max="7" width="10.57421875" style="0" customWidth="1"/>
    <col min="8" max="8" width="10.28125" style="0" customWidth="1"/>
  </cols>
  <sheetData>
    <row r="2" spans="2:8" ht="27.75" customHeight="1">
      <c r="B2" s="96" t="s">
        <v>111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112</v>
      </c>
      <c r="D5" s="2" t="s">
        <v>113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">
        <v>0</v>
      </c>
      <c r="D6" s="1">
        <v>0</v>
      </c>
      <c r="E6" s="9"/>
      <c r="F6" s="1">
        <v>1</v>
      </c>
      <c r="G6" s="50">
        <v>25</v>
      </c>
      <c r="H6" s="6">
        <f>F6*G6</f>
        <v>25</v>
      </c>
    </row>
    <row r="7" spans="2:8" ht="12.75">
      <c r="B7" s="3" t="s">
        <v>50</v>
      </c>
      <c r="C7" s="1">
        <v>0</v>
      </c>
      <c r="D7" s="1">
        <v>0</v>
      </c>
      <c r="E7" s="9"/>
      <c r="F7" s="1">
        <v>1</v>
      </c>
      <c r="G7" s="50">
        <v>20</v>
      </c>
      <c r="H7" s="6">
        <f aca="true" t="shared" si="0" ref="H7:H13">F7*G7</f>
        <v>20</v>
      </c>
    </row>
    <row r="8" spans="2:8" ht="12.75">
      <c r="B8" s="3" t="s">
        <v>172</v>
      </c>
      <c r="C8" s="1">
        <v>0</v>
      </c>
      <c r="D8" s="1">
        <v>0</v>
      </c>
      <c r="E8" s="9"/>
      <c r="F8" s="1">
        <v>1</v>
      </c>
      <c r="G8" s="50">
        <v>25</v>
      </c>
      <c r="H8" s="6">
        <f t="shared" si="0"/>
        <v>25</v>
      </c>
    </row>
    <row r="9" spans="2:8" ht="12.75">
      <c r="B9" s="3" t="s">
        <v>52</v>
      </c>
      <c r="C9" s="1">
        <v>2</v>
      </c>
      <c r="D9" s="1">
        <v>1</v>
      </c>
      <c r="E9" s="9">
        <f>(C9-D9)/C9</f>
        <v>0.5</v>
      </c>
      <c r="F9" s="1">
        <v>0</v>
      </c>
      <c r="G9" s="50">
        <v>20</v>
      </c>
      <c r="H9" s="6">
        <f t="shared" si="0"/>
        <v>0</v>
      </c>
    </row>
    <row r="10" spans="2:8" ht="12.75">
      <c r="B10" s="3" t="s">
        <v>53</v>
      </c>
      <c r="C10" s="1">
        <v>0</v>
      </c>
      <c r="D10" s="1">
        <v>0</v>
      </c>
      <c r="E10" s="9"/>
      <c r="F10" s="1">
        <v>1</v>
      </c>
      <c r="G10" s="50">
        <v>20</v>
      </c>
      <c r="H10" s="6">
        <f t="shared" si="0"/>
        <v>20</v>
      </c>
    </row>
    <row r="11" spans="2:8" ht="12.75">
      <c r="B11" s="3" t="s">
        <v>55</v>
      </c>
      <c r="C11" s="1">
        <v>0</v>
      </c>
      <c r="D11" s="1">
        <v>1</v>
      </c>
      <c r="E11" s="9"/>
      <c r="F11" s="1">
        <v>0</v>
      </c>
      <c r="G11" s="50">
        <v>20</v>
      </c>
      <c r="H11" s="6">
        <f t="shared" si="0"/>
        <v>0</v>
      </c>
    </row>
    <row r="12" spans="2:8" ht="12.75">
      <c r="B12" s="3" t="s">
        <v>56</v>
      </c>
      <c r="C12" s="1">
        <v>0</v>
      </c>
      <c r="D12" s="1">
        <v>1</v>
      </c>
      <c r="E12" s="9"/>
      <c r="F12" s="1">
        <v>0</v>
      </c>
      <c r="G12" s="50">
        <v>20</v>
      </c>
      <c r="H12" s="6">
        <f t="shared" si="0"/>
        <v>0</v>
      </c>
    </row>
    <row r="13" spans="2:8" ht="12.75">
      <c r="B13" s="3" t="s">
        <v>57</v>
      </c>
      <c r="C13" s="1">
        <v>0</v>
      </c>
      <c r="D13" s="1">
        <v>0</v>
      </c>
      <c r="E13" s="9"/>
      <c r="F13" s="1">
        <v>1</v>
      </c>
      <c r="G13" s="50">
        <v>25</v>
      </c>
      <c r="H13" s="6">
        <f t="shared" si="0"/>
        <v>25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114</v>
      </c>
      <c r="C2" s="97"/>
      <c r="D2" s="97"/>
      <c r="E2" s="97"/>
      <c r="F2" s="98"/>
    </row>
    <row r="5" spans="2:6" ht="87" customHeight="1">
      <c r="B5" s="2" t="s">
        <v>48</v>
      </c>
      <c r="C5" s="2" t="s">
        <v>115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181</v>
      </c>
      <c r="D6" s="1">
        <v>1</v>
      </c>
      <c r="E6" s="49">
        <v>25</v>
      </c>
      <c r="F6" s="1">
        <f>D6*E6</f>
        <v>25</v>
      </c>
    </row>
    <row r="7" spans="2:6" ht="12.75">
      <c r="B7" s="3" t="s">
        <v>50</v>
      </c>
      <c r="C7" s="27" t="s">
        <v>181</v>
      </c>
      <c r="D7" s="1">
        <v>1</v>
      </c>
      <c r="E7" s="49">
        <v>20</v>
      </c>
      <c r="F7" s="1">
        <f aca="true" t="shared" si="0" ref="F7:F13">D7*E7</f>
        <v>20</v>
      </c>
    </row>
    <row r="8" spans="2:6" ht="12.75">
      <c r="B8" s="3" t="s">
        <v>172</v>
      </c>
      <c r="C8" s="27" t="s">
        <v>181</v>
      </c>
      <c r="D8" s="1">
        <v>1</v>
      </c>
      <c r="E8" s="49">
        <v>25</v>
      </c>
      <c r="F8" s="1">
        <f t="shared" si="0"/>
        <v>25</v>
      </c>
    </row>
    <row r="9" spans="2:6" ht="12.75">
      <c r="B9" s="3" t="s">
        <v>52</v>
      </c>
      <c r="C9" s="27" t="s">
        <v>181</v>
      </c>
      <c r="D9" s="1">
        <v>1</v>
      </c>
      <c r="E9" s="49">
        <v>20</v>
      </c>
      <c r="F9" s="1">
        <f t="shared" si="0"/>
        <v>20</v>
      </c>
    </row>
    <row r="10" spans="2:6" ht="12.75">
      <c r="B10" s="3" t="s">
        <v>53</v>
      </c>
      <c r="C10" s="27" t="s">
        <v>181</v>
      </c>
      <c r="D10" s="1">
        <v>1</v>
      </c>
      <c r="E10" s="49">
        <v>20</v>
      </c>
      <c r="F10" s="1">
        <f t="shared" si="0"/>
        <v>20</v>
      </c>
    </row>
    <row r="11" spans="2:6" ht="12.75">
      <c r="B11" s="3" t="s">
        <v>55</v>
      </c>
      <c r="C11" s="27" t="s">
        <v>181</v>
      </c>
      <c r="D11" s="1">
        <v>1</v>
      </c>
      <c r="E11" s="49">
        <v>20</v>
      </c>
      <c r="F11" s="1">
        <f t="shared" si="0"/>
        <v>20</v>
      </c>
    </row>
    <row r="12" spans="2:6" ht="12.75">
      <c r="B12" s="3" t="s">
        <v>56</v>
      </c>
      <c r="C12" s="27" t="s">
        <v>181</v>
      </c>
      <c r="D12" s="1">
        <v>1</v>
      </c>
      <c r="E12" s="49">
        <v>20</v>
      </c>
      <c r="F12" s="1">
        <f t="shared" si="0"/>
        <v>20</v>
      </c>
    </row>
    <row r="13" spans="2:6" ht="12.75">
      <c r="B13" s="3" t="s">
        <v>57</v>
      </c>
      <c r="C13" s="27" t="s">
        <v>181</v>
      </c>
      <c r="D13" s="1">
        <v>1</v>
      </c>
      <c r="E13" s="49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N13"/>
  <sheetViews>
    <sheetView workbookViewId="0" topLeftCell="A1">
      <selection activeCell="A8" sqref="A8:IV8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  <col min="11" max="11" width="19.140625" style="0" customWidth="1"/>
    <col min="12" max="12" width="14.57421875" style="0" customWidth="1"/>
    <col min="13" max="13" width="10.57421875" style="0" customWidth="1"/>
    <col min="14" max="14" width="10.28125" style="0" customWidth="1"/>
  </cols>
  <sheetData>
    <row r="2" spans="2:14" ht="27.75" customHeight="1">
      <c r="B2" s="96" t="s">
        <v>116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5" spans="2:14" ht="113.25" customHeight="1">
      <c r="B5" s="2" t="s">
        <v>48</v>
      </c>
      <c r="C5" s="2" t="s">
        <v>117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124</v>
      </c>
      <c r="K5" s="2" t="s">
        <v>9</v>
      </c>
      <c r="L5" s="2" t="s">
        <v>9</v>
      </c>
      <c r="M5" s="2" t="s">
        <v>10</v>
      </c>
      <c r="N5" s="2" t="s">
        <v>11</v>
      </c>
    </row>
    <row r="6" spans="2:14" ht="12.75">
      <c r="B6" s="3" t="s">
        <v>49</v>
      </c>
      <c r="C6" s="1">
        <v>0</v>
      </c>
      <c r="D6" s="1"/>
      <c r="E6" s="1"/>
      <c r="F6" s="1"/>
      <c r="G6" s="1"/>
      <c r="H6" s="1"/>
      <c r="I6" s="1"/>
      <c r="J6" s="1"/>
      <c r="K6" s="9">
        <v>0</v>
      </c>
      <c r="L6" s="1">
        <v>1</v>
      </c>
      <c r="M6" s="50">
        <v>25</v>
      </c>
      <c r="N6" s="6">
        <f>L6*M6</f>
        <v>25</v>
      </c>
    </row>
    <row r="7" spans="2:14" ht="12.75">
      <c r="B7" s="3" t="s">
        <v>50</v>
      </c>
      <c r="C7" s="1">
        <v>0</v>
      </c>
      <c r="D7" s="1"/>
      <c r="E7" s="1"/>
      <c r="F7" s="1"/>
      <c r="G7" s="1"/>
      <c r="H7" s="1"/>
      <c r="I7" s="1"/>
      <c r="J7" s="1"/>
      <c r="K7" s="9">
        <v>0</v>
      </c>
      <c r="L7" s="1">
        <v>1</v>
      </c>
      <c r="M7" s="50">
        <v>20</v>
      </c>
      <c r="N7" s="6">
        <f aca="true" t="shared" si="0" ref="N7:N13">L7*M7</f>
        <v>20</v>
      </c>
    </row>
    <row r="8" spans="2:14" ht="12.75">
      <c r="B8" s="3" t="s">
        <v>172</v>
      </c>
      <c r="C8" s="1">
        <v>0</v>
      </c>
      <c r="D8" s="1"/>
      <c r="E8" s="1"/>
      <c r="F8" s="1"/>
      <c r="G8" s="1"/>
      <c r="H8" s="1"/>
      <c r="I8" s="1"/>
      <c r="J8" s="1"/>
      <c r="K8" s="9">
        <v>0</v>
      </c>
      <c r="L8" s="1">
        <v>1</v>
      </c>
      <c r="M8" s="50">
        <v>25</v>
      </c>
      <c r="N8" s="6">
        <f t="shared" si="0"/>
        <v>25</v>
      </c>
    </row>
    <row r="9" spans="2:14" ht="12.75">
      <c r="B9" s="3" t="s">
        <v>52</v>
      </c>
      <c r="C9" s="1">
        <v>0</v>
      </c>
      <c r="D9" s="1"/>
      <c r="E9" s="1"/>
      <c r="F9" s="1"/>
      <c r="G9" s="1"/>
      <c r="H9" s="1"/>
      <c r="I9" s="1"/>
      <c r="J9" s="1"/>
      <c r="K9" s="9">
        <v>0</v>
      </c>
      <c r="L9" s="1">
        <v>1</v>
      </c>
      <c r="M9" s="50">
        <v>20</v>
      </c>
      <c r="N9" s="6">
        <f t="shared" si="0"/>
        <v>20</v>
      </c>
    </row>
    <row r="10" spans="2:14" ht="12.75">
      <c r="B10" s="3" t="s">
        <v>53</v>
      </c>
      <c r="C10" s="1">
        <v>0</v>
      </c>
      <c r="D10" s="1"/>
      <c r="E10" s="1"/>
      <c r="F10" s="1"/>
      <c r="G10" s="1"/>
      <c r="H10" s="1"/>
      <c r="I10" s="1"/>
      <c r="J10" s="1"/>
      <c r="K10" s="9">
        <v>0</v>
      </c>
      <c r="L10" s="1">
        <v>1</v>
      </c>
      <c r="M10" s="50">
        <v>20</v>
      </c>
      <c r="N10" s="6">
        <f t="shared" si="0"/>
        <v>20</v>
      </c>
    </row>
    <row r="11" spans="2:14" ht="12.75">
      <c r="B11" s="3" t="s">
        <v>55</v>
      </c>
      <c r="C11" s="1">
        <v>0</v>
      </c>
      <c r="D11" s="1"/>
      <c r="E11" s="1"/>
      <c r="F11" s="1"/>
      <c r="G11" s="1"/>
      <c r="H11" s="1"/>
      <c r="I11" s="1"/>
      <c r="J11" s="1"/>
      <c r="K11" s="9">
        <v>0</v>
      </c>
      <c r="L11" s="1">
        <v>1</v>
      </c>
      <c r="M11" s="50">
        <v>20</v>
      </c>
      <c r="N11" s="6">
        <f t="shared" si="0"/>
        <v>20</v>
      </c>
    </row>
    <row r="12" spans="2:14" ht="12.75">
      <c r="B12" s="3" t="s">
        <v>56</v>
      </c>
      <c r="C12" s="1">
        <v>0</v>
      </c>
      <c r="D12" s="1"/>
      <c r="E12" s="1"/>
      <c r="F12" s="1"/>
      <c r="G12" s="1"/>
      <c r="H12" s="1"/>
      <c r="I12" s="1"/>
      <c r="J12" s="1"/>
      <c r="K12" s="9">
        <v>0</v>
      </c>
      <c r="L12" s="1">
        <v>1</v>
      </c>
      <c r="M12" s="50">
        <v>20</v>
      </c>
      <c r="N12" s="6">
        <f t="shared" si="0"/>
        <v>20</v>
      </c>
    </row>
    <row r="13" spans="2:14" ht="12.75">
      <c r="B13" s="3" t="s">
        <v>57</v>
      </c>
      <c r="C13" s="1">
        <v>0</v>
      </c>
      <c r="D13" s="1"/>
      <c r="E13" s="1"/>
      <c r="F13" s="1"/>
      <c r="G13" s="1"/>
      <c r="H13" s="1"/>
      <c r="I13" s="1"/>
      <c r="J13" s="1"/>
      <c r="K13" s="9">
        <v>0</v>
      </c>
      <c r="L13" s="1">
        <v>1</v>
      </c>
      <c r="M13" s="50">
        <v>25</v>
      </c>
      <c r="N13" s="6">
        <f t="shared" si="0"/>
        <v>25</v>
      </c>
    </row>
  </sheetData>
  <mergeCells count="1">
    <mergeCell ref="B2:N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D13" sqref="D13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51.75" customHeight="1">
      <c r="B2" s="96" t="s">
        <v>125</v>
      </c>
      <c r="C2" s="97"/>
      <c r="D2" s="97"/>
      <c r="E2" s="97"/>
      <c r="F2" s="98"/>
    </row>
    <row r="5" spans="2:6" ht="87" customHeight="1">
      <c r="B5" s="2" t="s">
        <v>48</v>
      </c>
      <c r="C5" s="2" t="s">
        <v>127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/>
      <c r="D6" s="3"/>
      <c r="E6" s="49">
        <v>0</v>
      </c>
      <c r="F6" s="1">
        <f>D6*E6</f>
        <v>0</v>
      </c>
    </row>
    <row r="7" spans="2:6" ht="12.75">
      <c r="B7" s="3" t="s">
        <v>50</v>
      </c>
      <c r="C7" s="27" t="s">
        <v>181</v>
      </c>
      <c r="D7" s="1">
        <v>1</v>
      </c>
      <c r="E7" s="49">
        <v>20</v>
      </c>
      <c r="F7" s="1">
        <f aca="true" t="shared" si="0" ref="F7:F13">D7*E7</f>
        <v>20</v>
      </c>
    </row>
    <row r="8" spans="2:6" ht="12.75">
      <c r="B8" s="3" t="s">
        <v>172</v>
      </c>
      <c r="C8" s="27"/>
      <c r="D8" s="3"/>
      <c r="E8" s="49">
        <v>0</v>
      </c>
      <c r="F8" s="1">
        <v>0</v>
      </c>
    </row>
    <row r="9" spans="2:6" ht="12.75">
      <c r="B9" s="3" t="s">
        <v>52</v>
      </c>
      <c r="C9" s="27" t="s">
        <v>181</v>
      </c>
      <c r="D9" s="1">
        <v>1</v>
      </c>
      <c r="E9" s="49">
        <v>20</v>
      </c>
      <c r="F9" s="1">
        <f t="shared" si="0"/>
        <v>20</v>
      </c>
    </row>
    <row r="10" spans="2:6" ht="12.75">
      <c r="B10" s="3" t="s">
        <v>53</v>
      </c>
      <c r="C10" s="27" t="s">
        <v>181</v>
      </c>
      <c r="D10" s="1">
        <v>1</v>
      </c>
      <c r="E10" s="49">
        <v>20</v>
      </c>
      <c r="F10" s="1">
        <f t="shared" si="0"/>
        <v>20</v>
      </c>
    </row>
    <row r="11" spans="2:6" ht="12.75">
      <c r="B11" s="3" t="s">
        <v>55</v>
      </c>
      <c r="C11" s="29" t="s">
        <v>184</v>
      </c>
      <c r="D11" s="1">
        <v>0</v>
      </c>
      <c r="E11" s="49">
        <v>20</v>
      </c>
      <c r="F11" s="1">
        <f t="shared" si="0"/>
        <v>0</v>
      </c>
    </row>
    <row r="12" spans="2:6" ht="12.75">
      <c r="B12" s="3" t="s">
        <v>56</v>
      </c>
      <c r="C12" s="48" t="s">
        <v>184</v>
      </c>
      <c r="D12" s="1">
        <v>0</v>
      </c>
      <c r="E12" s="49">
        <v>20</v>
      </c>
      <c r="F12" s="1">
        <f t="shared" si="0"/>
        <v>0</v>
      </c>
    </row>
    <row r="13" spans="2:6" ht="12.75">
      <c r="B13" s="3" t="s">
        <v>57</v>
      </c>
      <c r="C13" s="47"/>
      <c r="D13" s="3"/>
      <c r="E13" s="49">
        <v>0</v>
      </c>
      <c r="F13" s="1">
        <f t="shared" si="0"/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B10" sqref="B10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6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1" t="s">
        <v>151</v>
      </c>
      <c r="C2" s="61" t="s">
        <v>10</v>
      </c>
      <c r="D2" s="61" t="s">
        <v>152</v>
      </c>
    </row>
    <row r="3" spans="2:4" s="75" customFormat="1" ht="12.75">
      <c r="B3" s="72" t="s">
        <v>45</v>
      </c>
      <c r="C3" s="71">
        <v>20</v>
      </c>
      <c r="D3" s="1" t="s">
        <v>150</v>
      </c>
    </row>
    <row r="4" spans="2:4" s="75" customFormat="1" ht="12.75">
      <c r="B4" s="72" t="s">
        <v>46</v>
      </c>
      <c r="C4" s="71">
        <v>20</v>
      </c>
      <c r="D4" s="1" t="s">
        <v>150</v>
      </c>
    </row>
    <row r="5" spans="2:4" s="75" customFormat="1" ht="12.75">
      <c r="B5" s="72" t="s">
        <v>140</v>
      </c>
      <c r="C5" s="71">
        <v>20</v>
      </c>
      <c r="D5" s="1" t="s">
        <v>150</v>
      </c>
    </row>
    <row r="6" spans="2:4" ht="12.75">
      <c r="B6" s="62" t="s">
        <v>141</v>
      </c>
      <c r="C6" s="56">
        <v>20</v>
      </c>
      <c r="D6" s="1" t="s">
        <v>150</v>
      </c>
    </row>
    <row r="7" spans="2:4" ht="12.75">
      <c r="B7" s="62" t="s">
        <v>142</v>
      </c>
      <c r="C7" s="56">
        <v>20</v>
      </c>
      <c r="D7" s="1" t="s">
        <v>176</v>
      </c>
    </row>
    <row r="8" spans="2:4" ht="12.75">
      <c r="B8" s="64"/>
      <c r="C8" s="61">
        <f>C3+C4+C5+C6+C7</f>
        <v>100</v>
      </c>
      <c r="D8" s="59"/>
    </row>
    <row r="9" ht="12.75">
      <c r="B9" s="58"/>
    </row>
    <row r="10" ht="12.75">
      <c r="B10" s="65" t="s">
        <v>161</v>
      </c>
    </row>
    <row r="11" ht="12.75">
      <c r="B11" s="58"/>
    </row>
    <row r="12" spans="2:5" ht="12.75">
      <c r="B12" s="61" t="s">
        <v>151</v>
      </c>
      <c r="C12" s="61" t="s">
        <v>10</v>
      </c>
      <c r="D12" s="61" t="s">
        <v>153</v>
      </c>
      <c r="E12" s="61" t="s">
        <v>154</v>
      </c>
    </row>
    <row r="13" spans="2:5" s="75" customFormat="1" ht="12.75">
      <c r="B13" s="72" t="s">
        <v>45</v>
      </c>
      <c r="C13" s="71">
        <v>20</v>
      </c>
      <c r="D13" s="71" t="s">
        <v>162</v>
      </c>
      <c r="E13" s="71">
        <v>25</v>
      </c>
    </row>
    <row r="14" spans="2:5" s="75" customFormat="1" ht="12.75">
      <c r="B14" s="72" t="s">
        <v>46</v>
      </c>
      <c r="C14" s="71">
        <v>20</v>
      </c>
      <c r="D14" s="71" t="s">
        <v>162</v>
      </c>
      <c r="E14" s="71">
        <v>25</v>
      </c>
    </row>
    <row r="15" spans="2:5" s="75" customFormat="1" ht="12.75">
      <c r="B15" s="72" t="s">
        <v>140</v>
      </c>
      <c r="C15" s="71">
        <v>20</v>
      </c>
      <c r="D15" s="71" t="s">
        <v>162</v>
      </c>
      <c r="E15" s="71">
        <v>25</v>
      </c>
    </row>
    <row r="16" spans="2:5" s="12" customFormat="1" ht="12.75">
      <c r="B16" s="72" t="s">
        <v>141</v>
      </c>
      <c r="C16" s="71">
        <v>20</v>
      </c>
      <c r="D16" s="71" t="s">
        <v>162</v>
      </c>
      <c r="E16" s="71">
        <v>25</v>
      </c>
    </row>
    <row r="17" spans="2:5" s="12" customFormat="1" ht="12.75">
      <c r="B17" s="72" t="s">
        <v>142</v>
      </c>
      <c r="C17" s="71">
        <v>0</v>
      </c>
      <c r="D17" s="71">
        <v>0</v>
      </c>
      <c r="E17" s="71">
        <v>0</v>
      </c>
    </row>
    <row r="18" spans="2:5" ht="12.75">
      <c r="B18" s="64"/>
      <c r="C18" s="61">
        <f>C13+C14+C15+C16+C17</f>
        <v>80</v>
      </c>
      <c r="D18" s="59"/>
      <c r="E18" s="61">
        <f>E13+E14+E15+E16+E17</f>
        <v>100</v>
      </c>
    </row>
    <row r="30" ht="12.75">
      <c r="D30" s="5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C17" sqref="C17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  <col min="6" max="6" width="13.8515625" style="0" customWidth="1"/>
    <col min="7" max="7" width="10.57421875" style="0" customWidth="1"/>
    <col min="8" max="8" width="10.28125" style="0" customWidth="1"/>
  </cols>
  <sheetData>
    <row r="2" spans="2:8" ht="27.75" customHeight="1">
      <c r="B2" s="96" t="s">
        <v>47</v>
      </c>
      <c r="C2" s="97"/>
      <c r="D2" s="97"/>
      <c r="E2" s="97"/>
      <c r="F2" s="97"/>
      <c r="G2" s="97"/>
      <c r="H2" s="98"/>
    </row>
    <row r="5" spans="2:8" ht="87" customHeight="1">
      <c r="B5" s="2" t="s">
        <v>48</v>
      </c>
      <c r="C5" s="2" t="s">
        <v>58</v>
      </c>
      <c r="D5" s="2" t="s">
        <v>59</v>
      </c>
      <c r="E5" s="2" t="s">
        <v>13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7" t="s">
        <v>185</v>
      </c>
      <c r="D6" s="28" t="s">
        <v>186</v>
      </c>
      <c r="E6" s="27" t="s">
        <v>187</v>
      </c>
      <c r="F6" s="56">
        <v>1</v>
      </c>
      <c r="G6" s="49">
        <v>28.572</v>
      </c>
      <c r="H6" s="1">
        <f>F6*G6</f>
        <v>28.572</v>
      </c>
    </row>
    <row r="7" spans="2:8" ht="12.75">
      <c r="B7" s="3" t="s">
        <v>50</v>
      </c>
      <c r="C7" s="27" t="s">
        <v>185</v>
      </c>
      <c r="D7" s="28" t="s">
        <v>186</v>
      </c>
      <c r="E7" s="27" t="s">
        <v>187</v>
      </c>
      <c r="F7" s="56">
        <v>1</v>
      </c>
      <c r="G7" s="49">
        <v>20</v>
      </c>
      <c r="H7" s="1">
        <f aca="true" t="shared" si="0" ref="H7:H13">F7*G7</f>
        <v>20</v>
      </c>
    </row>
    <row r="8" spans="2:8" ht="12.75">
      <c r="B8" s="79" t="s">
        <v>171</v>
      </c>
      <c r="C8" s="27" t="s">
        <v>185</v>
      </c>
      <c r="D8" s="28" t="s">
        <v>186</v>
      </c>
      <c r="E8" s="27" t="s">
        <v>187</v>
      </c>
      <c r="F8" s="56">
        <v>1</v>
      </c>
      <c r="G8" s="49">
        <v>28.572</v>
      </c>
      <c r="H8" s="1">
        <f t="shared" si="0"/>
        <v>28.572</v>
      </c>
    </row>
    <row r="9" spans="2:8" ht="12.75">
      <c r="B9" s="3" t="s">
        <v>52</v>
      </c>
      <c r="C9" s="27" t="s">
        <v>185</v>
      </c>
      <c r="D9" s="28" t="s">
        <v>186</v>
      </c>
      <c r="E9" s="27" t="s">
        <v>187</v>
      </c>
      <c r="F9" s="56">
        <v>1</v>
      </c>
      <c r="G9" s="49">
        <v>20</v>
      </c>
      <c r="H9" s="1">
        <f t="shared" si="0"/>
        <v>20</v>
      </c>
    </row>
    <row r="10" spans="2:8" ht="12.75">
      <c r="B10" s="3" t="s">
        <v>53</v>
      </c>
      <c r="C10" s="27" t="s">
        <v>185</v>
      </c>
      <c r="D10" s="28" t="s">
        <v>186</v>
      </c>
      <c r="E10" s="27" t="s">
        <v>187</v>
      </c>
      <c r="F10" s="56">
        <v>1</v>
      </c>
      <c r="G10" s="49">
        <v>20</v>
      </c>
      <c r="H10" s="1">
        <f t="shared" si="0"/>
        <v>20</v>
      </c>
    </row>
    <row r="11" spans="2:8" ht="12.75">
      <c r="B11" s="3" t="s">
        <v>55</v>
      </c>
      <c r="C11" s="27" t="s">
        <v>185</v>
      </c>
      <c r="D11" s="28" t="s">
        <v>186</v>
      </c>
      <c r="E11" s="27" t="s">
        <v>187</v>
      </c>
      <c r="F11" s="56">
        <v>1</v>
      </c>
      <c r="G11" s="49">
        <v>20</v>
      </c>
      <c r="H11" s="1">
        <f t="shared" si="0"/>
        <v>20</v>
      </c>
    </row>
    <row r="12" spans="2:8" ht="12.75">
      <c r="B12" s="3" t="s">
        <v>56</v>
      </c>
      <c r="C12" s="27" t="s">
        <v>185</v>
      </c>
      <c r="D12" s="28" t="s">
        <v>186</v>
      </c>
      <c r="E12" s="27" t="s">
        <v>187</v>
      </c>
      <c r="F12" s="56">
        <v>1</v>
      </c>
      <c r="G12" s="49">
        <v>20</v>
      </c>
      <c r="H12" s="1">
        <f t="shared" si="0"/>
        <v>20</v>
      </c>
    </row>
    <row r="13" spans="2:8" ht="12.75">
      <c r="B13" s="3" t="s">
        <v>57</v>
      </c>
      <c r="C13" s="27" t="s">
        <v>185</v>
      </c>
      <c r="D13" s="28" t="s">
        <v>186</v>
      </c>
      <c r="E13" s="27" t="s">
        <v>187</v>
      </c>
      <c r="F13" s="56">
        <v>1</v>
      </c>
      <c r="G13" s="49">
        <v>28.572</v>
      </c>
      <c r="H13" s="1">
        <f t="shared" si="0"/>
        <v>28.572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6"/>
  <sheetViews>
    <sheetView workbookViewId="0" topLeftCell="A1">
      <selection activeCell="A8" sqref="A8:IV8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6" t="s">
        <v>60</v>
      </c>
      <c r="C2" s="97"/>
      <c r="D2" s="97"/>
      <c r="E2" s="97"/>
      <c r="F2" s="97"/>
      <c r="G2" s="98"/>
    </row>
    <row r="5" spans="2:7" ht="56.25" customHeight="1">
      <c r="B5" s="2" t="s">
        <v>48</v>
      </c>
      <c r="C5" s="2" t="s">
        <v>62</v>
      </c>
      <c r="D5" s="2" t="s">
        <v>61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27" t="s">
        <v>189</v>
      </c>
      <c r="D6" s="27"/>
      <c r="E6" s="87">
        <v>1</v>
      </c>
      <c r="F6" s="49">
        <v>35.714</v>
      </c>
      <c r="G6" s="1">
        <f>E6*F6</f>
        <v>35.714</v>
      </c>
    </row>
    <row r="7" spans="2:7" ht="12.75">
      <c r="B7" s="3" t="s">
        <v>50</v>
      </c>
      <c r="C7" s="27" t="s">
        <v>189</v>
      </c>
      <c r="D7" s="27"/>
      <c r="E7" s="87">
        <v>1</v>
      </c>
      <c r="F7" s="49">
        <v>25</v>
      </c>
      <c r="G7" s="1">
        <f aca="true" t="shared" si="0" ref="G7:G13">E7*F7</f>
        <v>25</v>
      </c>
    </row>
    <row r="8" spans="2:7" ht="12.75">
      <c r="B8" s="79" t="s">
        <v>171</v>
      </c>
      <c r="C8" s="27" t="s">
        <v>189</v>
      </c>
      <c r="D8" s="88"/>
      <c r="E8" s="92">
        <v>1</v>
      </c>
      <c r="F8" s="49">
        <v>35.714</v>
      </c>
      <c r="G8" s="1">
        <f t="shared" si="0"/>
        <v>35.714</v>
      </c>
    </row>
    <row r="9" spans="2:7" ht="12.75">
      <c r="B9" s="3" t="s">
        <v>52</v>
      </c>
      <c r="C9" s="27" t="s">
        <v>190</v>
      </c>
      <c r="D9" s="27"/>
      <c r="E9" s="87"/>
      <c r="F9" s="84">
        <v>25</v>
      </c>
      <c r="G9" s="85">
        <f t="shared" si="0"/>
        <v>0</v>
      </c>
    </row>
    <row r="10" spans="2:7" ht="12.75">
      <c r="B10" s="3" t="s">
        <v>53</v>
      </c>
      <c r="C10" s="27" t="s">
        <v>190</v>
      </c>
      <c r="D10" s="27"/>
      <c r="E10" s="87"/>
      <c r="F10" s="49">
        <v>25</v>
      </c>
      <c r="G10" s="1">
        <f t="shared" si="0"/>
        <v>0</v>
      </c>
    </row>
    <row r="11" spans="2:7" ht="12.75">
      <c r="B11" s="3" t="s">
        <v>55</v>
      </c>
      <c r="C11" s="27" t="s">
        <v>189</v>
      </c>
      <c r="D11" s="27"/>
      <c r="E11" s="87">
        <v>1</v>
      </c>
      <c r="F11" s="49">
        <v>25</v>
      </c>
      <c r="G11" s="1">
        <f t="shared" si="0"/>
        <v>25</v>
      </c>
    </row>
    <row r="12" spans="2:7" ht="12.75">
      <c r="B12" s="3" t="s">
        <v>56</v>
      </c>
      <c r="C12" s="27" t="s">
        <v>190</v>
      </c>
      <c r="D12" s="27"/>
      <c r="E12" s="87"/>
      <c r="F12" s="49">
        <v>25</v>
      </c>
      <c r="G12" s="1">
        <f t="shared" si="0"/>
        <v>0</v>
      </c>
    </row>
    <row r="13" spans="2:7" ht="12.75">
      <c r="B13" s="3" t="s">
        <v>57</v>
      </c>
      <c r="C13" s="27" t="s">
        <v>190</v>
      </c>
      <c r="D13" s="27"/>
      <c r="E13" s="87"/>
      <c r="F13" s="49">
        <v>35.714</v>
      </c>
      <c r="G13" s="1">
        <f t="shared" si="0"/>
        <v>0</v>
      </c>
    </row>
    <row r="16" ht="12.75">
      <c r="B16" s="10"/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H15"/>
  <sheetViews>
    <sheetView workbookViewId="0" topLeftCell="A1">
      <selection activeCell="A8" sqref="A8:IV8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  <col min="6" max="6" width="10.8515625" style="0" customWidth="1"/>
    <col min="7" max="7" width="10.57421875" style="0" customWidth="1"/>
    <col min="8" max="8" width="10.28125" style="0" customWidth="1"/>
  </cols>
  <sheetData>
    <row r="2" spans="2:8" ht="30.75" customHeight="1">
      <c r="B2" s="96" t="s">
        <v>63</v>
      </c>
      <c r="C2" s="97"/>
      <c r="D2" s="97"/>
      <c r="E2" s="97"/>
      <c r="F2" s="97"/>
      <c r="G2" s="97"/>
      <c r="H2" s="98"/>
    </row>
    <row r="5" spans="2:8" ht="126" customHeight="1">
      <c r="B5" s="2" t="s">
        <v>48</v>
      </c>
      <c r="C5" s="2" t="s">
        <v>64</v>
      </c>
      <c r="D5" s="2" t="s">
        <v>128</v>
      </c>
      <c r="E5" s="2" t="s">
        <v>165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0</v>
      </c>
      <c r="D6" s="18">
        <v>591.4</v>
      </c>
      <c r="E6" s="18">
        <v>591.4</v>
      </c>
      <c r="F6" s="80">
        <v>0</v>
      </c>
      <c r="G6" s="49">
        <v>0</v>
      </c>
      <c r="H6" s="6">
        <f>F6*G6</f>
        <v>0</v>
      </c>
    </row>
    <row r="7" spans="2:8" ht="12.75">
      <c r="B7" s="3" t="s">
        <v>50</v>
      </c>
      <c r="C7" s="36">
        <v>12186.3</v>
      </c>
      <c r="D7" s="18">
        <v>83850.3</v>
      </c>
      <c r="E7" s="18">
        <v>37150.5</v>
      </c>
      <c r="F7" s="80">
        <f>C7/(D7-E7)</f>
        <v>0.2609497256947567</v>
      </c>
      <c r="G7" s="49">
        <v>30</v>
      </c>
      <c r="H7" s="6">
        <f aca="true" t="shared" si="0" ref="H7:H13">F7*G7</f>
        <v>7.828491770842701</v>
      </c>
    </row>
    <row r="8" spans="2:8" ht="12.75">
      <c r="B8" s="3" t="s">
        <v>170</v>
      </c>
      <c r="C8" s="36">
        <v>0</v>
      </c>
      <c r="D8" s="18">
        <v>2046.7</v>
      </c>
      <c r="E8" s="18">
        <v>2046.7</v>
      </c>
      <c r="F8" s="80">
        <v>0</v>
      </c>
      <c r="G8" s="49">
        <v>0</v>
      </c>
      <c r="H8" s="6">
        <f t="shared" si="0"/>
        <v>0</v>
      </c>
    </row>
    <row r="9" spans="2:8" ht="12.75">
      <c r="B9" s="3" t="s">
        <v>52</v>
      </c>
      <c r="C9" s="36">
        <v>193158.2</v>
      </c>
      <c r="D9" s="18">
        <v>199171.6</v>
      </c>
      <c r="E9" s="18">
        <v>4319.1</v>
      </c>
      <c r="F9" s="80">
        <f>C9/(D9-E9)</f>
        <v>0.9913047048408412</v>
      </c>
      <c r="G9" s="49">
        <v>30</v>
      </c>
      <c r="H9" s="6">
        <f t="shared" si="0"/>
        <v>29.739141145225236</v>
      </c>
    </row>
    <row r="10" spans="2:8" ht="12.75">
      <c r="B10" s="3" t="s">
        <v>53</v>
      </c>
      <c r="C10" s="36">
        <v>30377</v>
      </c>
      <c r="D10" s="18">
        <v>31628.4</v>
      </c>
      <c r="E10" s="18">
        <v>1206.4</v>
      </c>
      <c r="F10" s="80">
        <f>C10/(D10-E10)</f>
        <v>0.998520807310499</v>
      </c>
      <c r="G10" s="49">
        <v>30</v>
      </c>
      <c r="H10" s="6">
        <f t="shared" si="0"/>
        <v>29.95562421931497</v>
      </c>
    </row>
    <row r="11" spans="2:8" ht="12.75">
      <c r="B11" s="3" t="s">
        <v>55</v>
      </c>
      <c r="C11" s="36">
        <v>2109.8</v>
      </c>
      <c r="D11" s="36">
        <v>7132.4</v>
      </c>
      <c r="E11" s="18">
        <v>1060.3</v>
      </c>
      <c r="F11" s="80">
        <f>C11/(D11-E11)</f>
        <v>0.3474580458161098</v>
      </c>
      <c r="G11" s="49">
        <v>30</v>
      </c>
      <c r="H11" s="6">
        <f t="shared" si="0"/>
        <v>10.423741374483294</v>
      </c>
    </row>
    <row r="12" spans="2:8" ht="12.75">
      <c r="B12" s="3" t="s">
        <v>56</v>
      </c>
      <c r="C12" s="36">
        <v>1171.6</v>
      </c>
      <c r="D12" s="36">
        <v>2516.9</v>
      </c>
      <c r="E12" s="18">
        <v>618.9</v>
      </c>
      <c r="F12" s="80">
        <f>C12/(D12-E12)</f>
        <v>0.6172813487881981</v>
      </c>
      <c r="G12" s="49">
        <v>30</v>
      </c>
      <c r="H12" s="6">
        <f t="shared" si="0"/>
        <v>18.51844046364594</v>
      </c>
    </row>
    <row r="13" spans="2:8" ht="12.75">
      <c r="B13" s="3" t="s">
        <v>57</v>
      </c>
      <c r="C13" s="36"/>
      <c r="D13" s="36">
        <v>0</v>
      </c>
      <c r="E13" s="18">
        <v>0</v>
      </c>
      <c r="F13" s="80">
        <v>0</v>
      </c>
      <c r="G13" s="49">
        <v>0</v>
      </c>
      <c r="H13" s="6">
        <f t="shared" si="0"/>
        <v>0</v>
      </c>
    </row>
    <row r="14" spans="3:5" ht="12.75">
      <c r="C14" s="34">
        <f>SUM(C6:C13)</f>
        <v>239002.9</v>
      </c>
      <c r="D14" s="34">
        <f>SUM(D6:D13)</f>
        <v>326937.70000000007</v>
      </c>
      <c r="E14" s="34"/>
    </row>
    <row r="15" spans="2:4" ht="12.75">
      <c r="B15" s="12"/>
      <c r="C15" s="34"/>
      <c r="D15" s="35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5"/>
  <sheetViews>
    <sheetView workbookViewId="0" topLeftCell="B1">
      <selection activeCell="B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0.8515625" style="0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8" ht="30.75" customHeight="1">
      <c r="B2" s="96" t="s">
        <v>65</v>
      </c>
      <c r="C2" s="97"/>
      <c r="D2" s="97"/>
      <c r="E2" s="97"/>
      <c r="F2" s="97"/>
      <c r="G2" s="97"/>
      <c r="H2" s="98"/>
    </row>
    <row r="5" spans="2:8" ht="103.5" customHeight="1">
      <c r="B5" s="2" t="s">
        <v>48</v>
      </c>
      <c r="C5" s="2" t="s">
        <v>66</v>
      </c>
      <c r="D5" s="2" t="s">
        <v>67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55">
        <v>5.3</v>
      </c>
      <c r="D6" s="18">
        <v>591.4</v>
      </c>
      <c r="E6" s="6">
        <f aca="true" t="shared" si="0" ref="E6:E13">C6/D6</f>
        <v>0.008961785593506933</v>
      </c>
      <c r="F6" s="6">
        <f aca="true" t="shared" si="1" ref="F6:F13">1-E6</f>
        <v>0.9910382144064931</v>
      </c>
      <c r="G6" s="49">
        <v>35.714</v>
      </c>
      <c r="H6" s="6">
        <f>F6*G6</f>
        <v>35.393938789313495</v>
      </c>
    </row>
    <row r="7" spans="2:8" ht="12.75">
      <c r="B7" s="3" t="s">
        <v>50</v>
      </c>
      <c r="C7" s="55">
        <v>3555.3</v>
      </c>
      <c r="D7" s="18">
        <v>277315.7</v>
      </c>
      <c r="E7" s="6">
        <f t="shared" si="0"/>
        <v>0.012820406489787632</v>
      </c>
      <c r="F7" s="6">
        <f t="shared" si="1"/>
        <v>0.9871795935102123</v>
      </c>
      <c r="G7" s="49">
        <v>25</v>
      </c>
      <c r="H7" s="6">
        <f aca="true" t="shared" si="2" ref="H7:H13">F7*G7</f>
        <v>24.67948983775531</v>
      </c>
    </row>
    <row r="8" spans="2:8" ht="12.75">
      <c r="B8" s="3" t="s">
        <v>170</v>
      </c>
      <c r="C8" s="55">
        <v>43.3</v>
      </c>
      <c r="D8" s="18">
        <v>2287.1</v>
      </c>
      <c r="E8" s="6">
        <f t="shared" si="0"/>
        <v>0.018932272309912117</v>
      </c>
      <c r="F8" s="6">
        <f>1-E8</f>
        <v>0.9810677276900879</v>
      </c>
      <c r="G8" s="49">
        <v>35.714</v>
      </c>
      <c r="H8" s="6">
        <f t="shared" si="2"/>
        <v>35.0378528267238</v>
      </c>
    </row>
    <row r="9" spans="2:8" ht="12.75">
      <c r="B9" s="3" t="s">
        <v>52</v>
      </c>
      <c r="C9" s="55">
        <v>2677.9</v>
      </c>
      <c r="D9" s="18">
        <v>466026</v>
      </c>
      <c r="E9" s="6">
        <f t="shared" si="0"/>
        <v>0.005746245917609747</v>
      </c>
      <c r="F9" s="6">
        <f t="shared" si="1"/>
        <v>0.9942537540823903</v>
      </c>
      <c r="G9" s="49">
        <v>25</v>
      </c>
      <c r="H9" s="6">
        <f t="shared" si="2"/>
        <v>24.856343852059755</v>
      </c>
    </row>
    <row r="10" spans="2:8" ht="12.75">
      <c r="B10" s="3" t="s">
        <v>53</v>
      </c>
      <c r="C10" s="55">
        <v>168.85</v>
      </c>
      <c r="D10" s="18">
        <v>36707.2</v>
      </c>
      <c r="E10" s="6">
        <f t="shared" si="0"/>
        <v>0.004599915003051173</v>
      </c>
      <c r="F10" s="6">
        <f t="shared" si="1"/>
        <v>0.9954000849969489</v>
      </c>
      <c r="G10" s="49">
        <v>25</v>
      </c>
      <c r="H10" s="6">
        <f t="shared" si="2"/>
        <v>24.885002124923723</v>
      </c>
    </row>
    <row r="11" spans="2:8" ht="12.75">
      <c r="B11" s="3" t="s">
        <v>55</v>
      </c>
      <c r="C11" s="55">
        <v>450.56</v>
      </c>
      <c r="D11" s="18">
        <v>9392.8</v>
      </c>
      <c r="E11" s="80">
        <f t="shared" si="0"/>
        <v>0.047968656843539736</v>
      </c>
      <c r="F11" s="6">
        <f t="shared" si="1"/>
        <v>0.9520313431564602</v>
      </c>
      <c r="G11" s="49">
        <v>25</v>
      </c>
      <c r="H11" s="6">
        <f t="shared" si="2"/>
        <v>23.800783578911506</v>
      </c>
    </row>
    <row r="12" spans="2:8" ht="12.75">
      <c r="B12" s="3" t="s">
        <v>56</v>
      </c>
      <c r="C12" s="55">
        <v>157.35</v>
      </c>
      <c r="D12" s="18">
        <v>3179</v>
      </c>
      <c r="E12" s="6">
        <f t="shared" si="0"/>
        <v>0.049496697074551746</v>
      </c>
      <c r="F12" s="6">
        <f t="shared" si="1"/>
        <v>0.9505033029254483</v>
      </c>
      <c r="G12" s="49">
        <v>25</v>
      </c>
      <c r="H12" s="6">
        <f t="shared" si="2"/>
        <v>23.762582573136207</v>
      </c>
    </row>
    <row r="13" spans="2:8" ht="12.75">
      <c r="B13" s="3" t="s">
        <v>57</v>
      </c>
      <c r="C13" s="55">
        <v>46.16</v>
      </c>
      <c r="D13" s="18">
        <v>33245.4</v>
      </c>
      <c r="E13" s="6">
        <f t="shared" si="0"/>
        <v>0.0013884627647734722</v>
      </c>
      <c r="F13" s="6">
        <f t="shared" si="1"/>
        <v>0.9986115372352266</v>
      </c>
      <c r="G13" s="49">
        <v>35.714</v>
      </c>
      <c r="H13" s="6">
        <f t="shared" si="2"/>
        <v>35.66441244081888</v>
      </c>
    </row>
    <row r="14" spans="3:4" ht="12.75">
      <c r="C14" s="89">
        <f>SUM(C6:C13)</f>
        <v>7104.720000000002</v>
      </c>
      <c r="D14" s="34">
        <f>SUM(D6:D13)</f>
        <v>828744.6</v>
      </c>
    </row>
    <row r="15" ht="12.75">
      <c r="B15" s="1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9"/>
  <sheetViews>
    <sheetView workbookViewId="0" topLeftCell="A1">
      <selection activeCell="D16" sqref="D16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1.42187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1" t="s">
        <v>151</v>
      </c>
      <c r="C2" s="61" t="s">
        <v>10</v>
      </c>
      <c r="D2" s="61" t="s">
        <v>152</v>
      </c>
    </row>
    <row r="3" spans="2:4" ht="12.75">
      <c r="B3" s="62" t="s">
        <v>16</v>
      </c>
      <c r="C3" s="56">
        <v>20</v>
      </c>
      <c r="D3" s="1" t="s">
        <v>150</v>
      </c>
    </row>
    <row r="4" spans="2:4" ht="12.75">
      <c r="B4" s="63" t="s">
        <v>17</v>
      </c>
      <c r="C4" s="56">
        <v>25</v>
      </c>
      <c r="D4" s="1" t="s">
        <v>150</v>
      </c>
    </row>
    <row r="5" spans="2:4" ht="12.75">
      <c r="B5" s="63" t="s">
        <v>18</v>
      </c>
      <c r="C5" s="56">
        <v>30</v>
      </c>
      <c r="D5" s="1" t="s">
        <v>173</v>
      </c>
    </row>
    <row r="6" spans="2:4" ht="12.75">
      <c r="B6" s="63" t="s">
        <v>19</v>
      </c>
      <c r="C6" s="56">
        <v>25</v>
      </c>
      <c r="D6" s="1" t="s">
        <v>150</v>
      </c>
    </row>
    <row r="7" spans="2:4" ht="12.75">
      <c r="B7" s="64"/>
      <c r="C7" s="61">
        <f>SUM(C3:C6)</f>
        <v>100</v>
      </c>
      <c r="D7" s="59"/>
    </row>
    <row r="8" ht="12.75">
      <c r="B8" s="58"/>
    </row>
    <row r="9" ht="12.75">
      <c r="B9" s="58"/>
    </row>
    <row r="10" ht="12.75">
      <c r="B10" s="65" t="s">
        <v>188</v>
      </c>
    </row>
    <row r="11" ht="12.75">
      <c r="B11" s="58"/>
    </row>
    <row r="12" spans="2:5" ht="12.75">
      <c r="B12" s="61" t="s">
        <v>151</v>
      </c>
      <c r="C12" s="61" t="s">
        <v>10</v>
      </c>
      <c r="D12" s="61" t="s">
        <v>153</v>
      </c>
      <c r="E12" s="61" t="s">
        <v>154</v>
      </c>
    </row>
    <row r="13" spans="2:5" ht="12.75">
      <c r="B13" s="62" t="s">
        <v>16</v>
      </c>
      <c r="C13" s="56">
        <v>20</v>
      </c>
      <c r="D13" s="68" t="s">
        <v>169</v>
      </c>
      <c r="E13" s="70">
        <v>28.572</v>
      </c>
    </row>
    <row r="14" spans="2:5" ht="12.75">
      <c r="B14" s="63" t="s">
        <v>17</v>
      </c>
      <c r="C14" s="56">
        <v>25</v>
      </c>
      <c r="D14" s="68" t="s">
        <v>168</v>
      </c>
      <c r="E14" s="70">
        <v>35.714</v>
      </c>
    </row>
    <row r="15" spans="2:5" ht="12.75">
      <c r="B15" s="63" t="s">
        <v>18</v>
      </c>
      <c r="C15" s="56">
        <v>0</v>
      </c>
      <c r="D15" s="69">
        <v>0</v>
      </c>
      <c r="E15" s="70">
        <v>0</v>
      </c>
    </row>
    <row r="16" spans="2:5" ht="12.75">
      <c r="B16" s="63" t="s">
        <v>167</v>
      </c>
      <c r="C16" s="56">
        <v>25</v>
      </c>
      <c r="D16" s="68" t="s">
        <v>168</v>
      </c>
      <c r="E16" s="70">
        <v>35.714</v>
      </c>
    </row>
    <row r="17" spans="2:5" ht="12.75">
      <c r="B17" s="64"/>
      <c r="C17" s="61">
        <f>SUM(C13:C16)</f>
        <v>70</v>
      </c>
      <c r="D17" s="59"/>
      <c r="E17" s="60">
        <f>E13+E14+E15+E16</f>
        <v>100</v>
      </c>
    </row>
    <row r="29" ht="12.75">
      <c r="D29" s="5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29"/>
  <sheetViews>
    <sheetView workbookViewId="0" topLeftCell="B1">
      <selection activeCell="B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6" width="10.8515625" style="0" customWidth="1"/>
    <col min="7" max="7" width="13.57421875" style="0" customWidth="1"/>
    <col min="8" max="8" width="13.8515625" style="0" customWidth="1"/>
  </cols>
  <sheetData>
    <row r="2" spans="2:8" ht="30.75" customHeight="1">
      <c r="B2" s="96" t="s">
        <v>68</v>
      </c>
      <c r="C2" s="97"/>
      <c r="D2" s="97"/>
      <c r="E2" s="97"/>
      <c r="F2" s="97"/>
      <c r="G2" s="97"/>
      <c r="H2" s="97"/>
    </row>
    <row r="4" spans="3:4" ht="12.75">
      <c r="C4" s="99" t="s">
        <v>178</v>
      </c>
      <c r="D4" s="99"/>
    </row>
    <row r="5" spans="2:8" ht="103.5" customHeight="1">
      <c r="B5" s="2" t="s">
        <v>48</v>
      </c>
      <c r="C5" s="2" t="s">
        <v>69</v>
      </c>
      <c r="D5" s="2" t="s">
        <v>70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591400</v>
      </c>
      <c r="D6" s="26">
        <v>590906.22</v>
      </c>
      <c r="E6" s="6">
        <f>D6/C6</f>
        <v>0.9991650659452147</v>
      </c>
      <c r="F6" s="6">
        <f>E6</f>
        <v>0.9991650659452147</v>
      </c>
      <c r="G6" s="1">
        <v>8</v>
      </c>
      <c r="H6" s="6">
        <f aca="true" t="shared" si="0" ref="H6:H13">F6*G6</f>
        <v>7.993320527561718</v>
      </c>
    </row>
    <row r="7" spans="2:8" ht="12.75">
      <c r="B7" s="3" t="s">
        <v>50</v>
      </c>
      <c r="C7" s="18">
        <v>277315700</v>
      </c>
      <c r="D7" s="26">
        <v>230382106.97</v>
      </c>
      <c r="E7" s="6">
        <f aca="true" t="shared" si="1" ref="E7:E13">D7/C7</f>
        <v>0.8307575336340496</v>
      </c>
      <c r="F7" s="6">
        <v>0</v>
      </c>
      <c r="G7" s="1">
        <v>8</v>
      </c>
      <c r="H7" s="6">
        <f t="shared" si="0"/>
        <v>0</v>
      </c>
    </row>
    <row r="8" spans="2:8" ht="12.75">
      <c r="B8" s="3" t="s">
        <v>170</v>
      </c>
      <c r="C8" s="18">
        <v>2287100</v>
      </c>
      <c r="D8" s="26">
        <v>2286006.67</v>
      </c>
      <c r="E8" s="6">
        <f>D8/C8</f>
        <v>0.999521957938</v>
      </c>
      <c r="F8" s="6">
        <f>E8</f>
        <v>0.999521957938</v>
      </c>
      <c r="G8" s="1">
        <v>8</v>
      </c>
      <c r="H8" s="6">
        <f t="shared" si="0"/>
        <v>7.996175663504</v>
      </c>
    </row>
    <row r="9" spans="2:8" ht="12.75">
      <c r="B9" s="3" t="s">
        <v>52</v>
      </c>
      <c r="C9" s="18">
        <v>466026000</v>
      </c>
      <c r="D9" s="26">
        <v>447442286.26</v>
      </c>
      <c r="E9" s="6">
        <f t="shared" si="1"/>
        <v>0.9601230108620549</v>
      </c>
      <c r="F9" s="6">
        <v>0</v>
      </c>
      <c r="G9" s="1">
        <v>8</v>
      </c>
      <c r="H9" s="6">
        <f t="shared" si="0"/>
        <v>0</v>
      </c>
    </row>
    <row r="10" spans="2:8" ht="12.75">
      <c r="B10" s="3" t="s">
        <v>53</v>
      </c>
      <c r="C10" s="18">
        <v>36707200</v>
      </c>
      <c r="D10" s="26">
        <v>36672738.24</v>
      </c>
      <c r="E10" s="6">
        <f t="shared" si="1"/>
        <v>0.9990611716502485</v>
      </c>
      <c r="F10" s="6">
        <f>E10</f>
        <v>0.9990611716502485</v>
      </c>
      <c r="G10" s="1">
        <v>8</v>
      </c>
      <c r="H10" s="6">
        <f t="shared" si="0"/>
        <v>7.992489373201988</v>
      </c>
    </row>
    <row r="11" spans="2:8" ht="12.75">
      <c r="B11" s="3" t="s">
        <v>55</v>
      </c>
      <c r="C11" s="18">
        <v>9392800</v>
      </c>
      <c r="D11" s="26">
        <v>9065066.89</v>
      </c>
      <c r="E11" s="6">
        <f t="shared" si="1"/>
        <v>0.9651080497828124</v>
      </c>
      <c r="F11" s="6">
        <v>0</v>
      </c>
      <c r="G11" s="1">
        <v>8</v>
      </c>
      <c r="H11" s="6">
        <f t="shared" si="0"/>
        <v>0</v>
      </c>
    </row>
    <row r="12" spans="2:8" ht="12.75">
      <c r="B12" s="3" t="s">
        <v>56</v>
      </c>
      <c r="C12" s="18">
        <v>3179000</v>
      </c>
      <c r="D12" s="26">
        <v>3169405.24</v>
      </c>
      <c r="E12" s="6">
        <f t="shared" si="1"/>
        <v>0.9969818307643914</v>
      </c>
      <c r="F12" s="6">
        <f>E12</f>
        <v>0.9969818307643914</v>
      </c>
      <c r="G12" s="1">
        <v>8</v>
      </c>
      <c r="H12" s="6">
        <f t="shared" si="0"/>
        <v>7.975854646115131</v>
      </c>
    </row>
    <row r="13" spans="2:8" ht="12.75">
      <c r="B13" s="3" t="s">
        <v>57</v>
      </c>
      <c r="C13" s="18">
        <v>33245400</v>
      </c>
      <c r="D13" s="26">
        <v>30986430.28</v>
      </c>
      <c r="E13" s="6">
        <f t="shared" si="1"/>
        <v>0.9320516606808762</v>
      </c>
      <c r="F13" s="6">
        <v>0</v>
      </c>
      <c r="G13" s="1">
        <v>13.333</v>
      </c>
      <c r="H13" s="6">
        <f t="shared" si="0"/>
        <v>0</v>
      </c>
    </row>
    <row r="14" spans="3:4" ht="12.75">
      <c r="C14" s="34">
        <f>SUM(C6:C13)</f>
        <v>828744600</v>
      </c>
      <c r="D14" s="37">
        <f>SUM(D6:D13)</f>
        <v>760594946.77</v>
      </c>
    </row>
    <row r="15" ht="12.75">
      <c r="B15" s="12"/>
    </row>
    <row r="18" ht="12.75">
      <c r="C18" s="81"/>
    </row>
    <row r="19" ht="12.75">
      <c r="C19" s="82"/>
    </row>
    <row r="20" ht="12.75">
      <c r="C20" s="82"/>
    </row>
    <row r="21" ht="12.75">
      <c r="C21" s="82"/>
    </row>
    <row r="22" ht="12.75">
      <c r="C22" s="82"/>
    </row>
    <row r="23" ht="12.75">
      <c r="C23" s="82"/>
    </row>
    <row r="24" ht="12.75">
      <c r="C24" s="82"/>
    </row>
    <row r="25" ht="12.75">
      <c r="C25" s="82"/>
    </row>
    <row r="26" ht="12.75">
      <c r="C26" s="82"/>
    </row>
    <row r="27" ht="12.75">
      <c r="C27" s="82"/>
    </row>
    <row r="28" ht="12.75">
      <c r="C28" s="81"/>
    </row>
    <row r="29" ht="12.75">
      <c r="C29" s="81"/>
    </row>
  </sheetData>
  <mergeCells count="2">
    <mergeCell ref="B2:H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L19"/>
  <sheetViews>
    <sheetView workbookViewId="0" topLeftCell="A1">
      <selection activeCell="A8" sqref="A8:IV8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  <col min="9" max="9" width="10.8515625" style="0" customWidth="1"/>
    <col min="10" max="10" width="13.57421875" style="0" customWidth="1"/>
    <col min="11" max="11" width="10.57421875" style="0" customWidth="1"/>
    <col min="12" max="12" width="10.28125" style="0" customWidth="1"/>
  </cols>
  <sheetData>
    <row r="2" spans="2:12" ht="30.75" customHeight="1">
      <c r="B2" s="96" t="s">
        <v>71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4" ht="12.75">
      <c r="E4" s="86" t="s">
        <v>178</v>
      </c>
    </row>
    <row r="5" spans="2:12" ht="103.5" customHeight="1">
      <c r="B5" s="2" t="s">
        <v>48</v>
      </c>
      <c r="C5" s="2" t="s">
        <v>129</v>
      </c>
      <c r="D5" s="2" t="s">
        <v>130</v>
      </c>
      <c r="E5" s="2" t="s">
        <v>131</v>
      </c>
      <c r="F5" s="2" t="s">
        <v>132</v>
      </c>
      <c r="G5" s="2"/>
      <c r="H5" s="2" t="s">
        <v>72</v>
      </c>
      <c r="I5" s="2" t="s">
        <v>9</v>
      </c>
      <c r="J5" s="2" t="s">
        <v>11</v>
      </c>
      <c r="K5" s="2" t="s">
        <v>10</v>
      </c>
      <c r="L5" s="2" t="s">
        <v>11</v>
      </c>
    </row>
    <row r="6" spans="2:12" ht="12.75">
      <c r="B6" s="3" t="s">
        <v>49</v>
      </c>
      <c r="C6" s="83">
        <v>125705.57</v>
      </c>
      <c r="D6" s="83">
        <v>145735.7</v>
      </c>
      <c r="E6" s="83">
        <v>149297.26</v>
      </c>
      <c r="F6" s="26">
        <v>170167.69</v>
      </c>
      <c r="G6" s="26">
        <f>F6+E6+D6+C6</f>
        <v>590906.22</v>
      </c>
      <c r="H6" s="18">
        <f aca="true" t="shared" si="0" ref="H6:H13">(E6+D6+C6)/3</f>
        <v>140246.17666666667</v>
      </c>
      <c r="I6" s="55">
        <f aca="true" t="shared" si="1" ref="I6:I13">(F6-H6)/H6</f>
        <v>0.21334993968819543</v>
      </c>
      <c r="J6" s="55">
        <v>1</v>
      </c>
      <c r="K6" s="49">
        <v>15</v>
      </c>
      <c r="L6" s="6">
        <f>J6*K6</f>
        <v>15</v>
      </c>
    </row>
    <row r="7" spans="2:12" ht="12.75">
      <c r="B7" s="3" t="s">
        <v>50</v>
      </c>
      <c r="C7" s="83">
        <v>15817030.98</v>
      </c>
      <c r="D7" s="83">
        <v>20568723.71</v>
      </c>
      <c r="E7" s="83">
        <v>20262077.81</v>
      </c>
      <c r="F7" s="26">
        <v>25283370.19</v>
      </c>
      <c r="G7" s="26">
        <f aca="true" t="shared" si="2" ref="G7:G14">F7+E7+D7+C7</f>
        <v>81931202.69</v>
      </c>
      <c r="H7" s="18">
        <f t="shared" si="0"/>
        <v>18882610.833333332</v>
      </c>
      <c r="I7" s="55">
        <f t="shared" si="1"/>
        <v>0.33897639543401786</v>
      </c>
      <c r="J7" s="55">
        <v>1</v>
      </c>
      <c r="K7" s="49">
        <v>15</v>
      </c>
      <c r="L7" s="6">
        <f aca="true" t="shared" si="3" ref="L7:L13">J7*K7</f>
        <v>15</v>
      </c>
    </row>
    <row r="8" spans="2:12" ht="12.75">
      <c r="B8" s="3" t="s">
        <v>170</v>
      </c>
      <c r="C8" s="83">
        <v>455373.43</v>
      </c>
      <c r="D8" s="83">
        <v>471058.74</v>
      </c>
      <c r="E8" s="83">
        <v>501499.06</v>
      </c>
      <c r="F8" s="26">
        <v>618273.25</v>
      </c>
      <c r="G8" s="26">
        <f t="shared" si="2"/>
        <v>2046204.48</v>
      </c>
      <c r="H8" s="18">
        <f t="shared" si="0"/>
        <v>475977.07666666666</v>
      </c>
      <c r="I8" s="55">
        <f t="shared" si="1"/>
        <v>0.2989559378150165</v>
      </c>
      <c r="J8" s="55">
        <v>1</v>
      </c>
      <c r="K8" s="49">
        <v>15</v>
      </c>
      <c r="L8" s="6">
        <f>J8*K8</f>
        <v>15</v>
      </c>
    </row>
    <row r="9" spans="2:12" ht="12.75">
      <c r="B9" s="3" t="s">
        <v>52</v>
      </c>
      <c r="C9" s="83">
        <v>50545023.53</v>
      </c>
      <c r="D9" s="83">
        <v>48102017.9</v>
      </c>
      <c r="E9" s="83">
        <v>42895924.88</v>
      </c>
      <c r="F9" s="26">
        <v>41551769.6</v>
      </c>
      <c r="G9" s="26">
        <f t="shared" si="2"/>
        <v>183094735.91</v>
      </c>
      <c r="H9" s="18">
        <f t="shared" si="0"/>
        <v>47180988.77</v>
      </c>
      <c r="I9" s="55">
        <f t="shared" si="1"/>
        <v>-0.11931117419860723</v>
      </c>
      <c r="J9" s="55">
        <v>1</v>
      </c>
      <c r="K9" s="49">
        <v>15</v>
      </c>
      <c r="L9" s="6">
        <f t="shared" si="3"/>
        <v>15</v>
      </c>
    </row>
    <row r="10" spans="2:12" ht="12.75">
      <c r="B10" s="3" t="s">
        <v>53</v>
      </c>
      <c r="C10" s="83">
        <v>7834770</v>
      </c>
      <c r="D10" s="83">
        <v>8865865.63</v>
      </c>
      <c r="E10" s="83">
        <v>5718989.31</v>
      </c>
      <c r="F10" s="26">
        <v>6145984.04</v>
      </c>
      <c r="G10" s="26">
        <f t="shared" si="2"/>
        <v>28565608.98</v>
      </c>
      <c r="H10" s="18">
        <f t="shared" si="0"/>
        <v>7473208.3133333335</v>
      </c>
      <c r="I10" s="55">
        <f t="shared" si="1"/>
        <v>-0.1775976552085889</v>
      </c>
      <c r="J10" s="55">
        <v>1</v>
      </c>
      <c r="K10" s="49">
        <v>15</v>
      </c>
      <c r="L10" s="6">
        <f t="shared" si="3"/>
        <v>15</v>
      </c>
    </row>
    <row r="11" spans="2:12" ht="12.75">
      <c r="B11" s="3" t="s">
        <v>55</v>
      </c>
      <c r="C11" s="83">
        <v>1321896.56</v>
      </c>
      <c r="D11" s="83">
        <v>1318056.54</v>
      </c>
      <c r="E11" s="83">
        <v>2693168.02</v>
      </c>
      <c r="F11" s="26">
        <v>1631451.48</v>
      </c>
      <c r="G11" s="26">
        <f t="shared" si="2"/>
        <v>6964572.6</v>
      </c>
      <c r="H11" s="18">
        <f t="shared" si="0"/>
        <v>1777707.04</v>
      </c>
      <c r="I11" s="55">
        <f t="shared" si="1"/>
        <v>-0.0822720261039187</v>
      </c>
      <c r="J11" s="55">
        <v>1</v>
      </c>
      <c r="K11" s="49">
        <v>15</v>
      </c>
      <c r="L11" s="6">
        <f t="shared" si="3"/>
        <v>15</v>
      </c>
    </row>
    <row r="12" spans="2:12" ht="12.75">
      <c r="B12" s="3" t="s">
        <v>56</v>
      </c>
      <c r="C12" s="83">
        <v>362182.86</v>
      </c>
      <c r="D12" s="83">
        <v>769346.55</v>
      </c>
      <c r="E12" s="83">
        <v>649177.15</v>
      </c>
      <c r="F12" s="26">
        <v>726654.92</v>
      </c>
      <c r="G12" s="26">
        <f t="shared" si="2"/>
        <v>2507361.48</v>
      </c>
      <c r="H12" s="18">
        <f t="shared" si="0"/>
        <v>593568.8533333334</v>
      </c>
      <c r="I12" s="55">
        <f t="shared" si="1"/>
        <v>0.224213359443119</v>
      </c>
      <c r="J12" s="55">
        <v>1</v>
      </c>
      <c r="K12" s="49">
        <v>15</v>
      </c>
      <c r="L12" s="6">
        <f t="shared" si="3"/>
        <v>15</v>
      </c>
    </row>
    <row r="13" spans="2:12" ht="12.75">
      <c r="B13" s="3" t="s">
        <v>57</v>
      </c>
      <c r="C13" s="83">
        <v>0</v>
      </c>
      <c r="D13" s="83">
        <v>0</v>
      </c>
      <c r="E13" s="83">
        <v>0</v>
      </c>
      <c r="F13" s="26"/>
      <c r="G13" s="26">
        <f t="shared" si="2"/>
        <v>0</v>
      </c>
      <c r="H13" s="18">
        <f t="shared" si="0"/>
        <v>0</v>
      </c>
      <c r="I13" s="55" t="e">
        <f t="shared" si="1"/>
        <v>#DIV/0!</v>
      </c>
      <c r="J13" s="55"/>
      <c r="K13" s="51">
        <v>0</v>
      </c>
      <c r="L13" s="6">
        <f t="shared" si="3"/>
        <v>0</v>
      </c>
    </row>
    <row r="14" spans="3:7" ht="12.75">
      <c r="C14" s="37">
        <f>SUM(C6:C13)</f>
        <v>76461982.93</v>
      </c>
      <c r="D14" s="37">
        <f>SUM(D6:D13)</f>
        <v>80240804.77</v>
      </c>
      <c r="E14" s="37">
        <f>SUM(E6:E13)</f>
        <v>72870133.49000001</v>
      </c>
      <c r="F14" s="37">
        <f>SUM(F6:F13)</f>
        <v>76127671.17000002</v>
      </c>
      <c r="G14" s="26">
        <f t="shared" si="2"/>
        <v>305700592.36</v>
      </c>
    </row>
    <row r="15" spans="2:5" ht="12.75">
      <c r="B15" s="12"/>
      <c r="C15" s="12"/>
      <c r="D15" s="12"/>
      <c r="E15" s="12"/>
    </row>
    <row r="19" ht="12.75">
      <c r="H19" s="22"/>
    </row>
  </sheetData>
  <mergeCells count="1">
    <mergeCell ref="B2:L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Шелковник</cp:lastModifiedBy>
  <cp:lastPrinted>2014-07-15T12:35:20Z</cp:lastPrinted>
  <dcterms:created xsi:type="dcterms:W3CDTF">1996-10-08T23:32:33Z</dcterms:created>
  <dcterms:modified xsi:type="dcterms:W3CDTF">2014-07-15T12:35:23Z</dcterms:modified>
  <cp:category/>
  <cp:version/>
  <cp:contentType/>
  <cp:contentStatus/>
</cp:coreProperties>
</file>