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05" windowWidth="15195" windowHeight="9615" activeTab="2"/>
  </bookViews>
  <sheets>
    <sheet name="на01.03" sheetId="1" r:id="rId1"/>
    <sheet name="на 01.08" sheetId="2" r:id="rId2"/>
    <sheet name="на 01.11" sheetId="3" r:id="rId3"/>
  </sheets>
  <definedNames>
    <definedName name="_xlnm.Print_Area" localSheetId="1">'на 01.08'!$A$6:$S$395</definedName>
    <definedName name="_xlnm.Print_Area" localSheetId="2">'на 01.11'!$A$1:$S$589</definedName>
    <definedName name="_xlnm.Print_Area" localSheetId="0">'на01.03'!$A$6:$S$388</definedName>
  </definedNames>
  <calcPr fullCalcOnLoad="1"/>
</workbook>
</file>

<file path=xl/comments1.xml><?xml version="1.0" encoding="utf-8"?>
<comments xmlns="http://schemas.openxmlformats.org/spreadsheetml/2006/main">
  <authors>
    <author>Клюкина</author>
  </authors>
  <commentList>
    <comment ref="B24" authorId="0">
      <text>
        <r>
          <rPr>
            <b/>
            <sz val="8"/>
            <rFont val="Tahoma"/>
            <family val="2"/>
          </rPr>
          <t>Клюкина:</t>
        </r>
        <r>
          <rPr>
            <sz val="8"/>
            <rFont val="Tahoma"/>
            <family val="2"/>
          </rPr>
          <t xml:space="preserve">
</t>
        </r>
      </text>
    </comment>
  </commentList>
</comments>
</file>

<file path=xl/comments2.xml><?xml version="1.0" encoding="utf-8"?>
<comments xmlns="http://schemas.openxmlformats.org/spreadsheetml/2006/main">
  <authors>
    <author>Клюкина</author>
  </authors>
  <commentList>
    <comment ref="B24" authorId="0">
      <text>
        <r>
          <rPr>
            <b/>
            <sz val="8"/>
            <rFont val="Tahoma"/>
            <family val="2"/>
          </rPr>
          <t>Клюкина:</t>
        </r>
        <r>
          <rPr>
            <sz val="8"/>
            <rFont val="Tahoma"/>
            <family val="2"/>
          </rPr>
          <t xml:space="preserve">
</t>
        </r>
      </text>
    </comment>
  </commentList>
</comments>
</file>

<file path=xl/comments3.xml><?xml version="1.0" encoding="utf-8"?>
<comments xmlns="http://schemas.openxmlformats.org/spreadsheetml/2006/main">
  <authors>
    <author>Клюкина</author>
  </authors>
  <commentList>
    <comment ref="B26" authorId="0">
      <text>
        <r>
          <rPr>
            <b/>
            <sz val="8"/>
            <rFont val="Tahoma"/>
            <family val="2"/>
          </rPr>
          <t>Клюкина:</t>
        </r>
        <r>
          <rPr>
            <sz val="8"/>
            <rFont val="Tahoma"/>
            <family val="2"/>
          </rPr>
          <t xml:space="preserve">
</t>
        </r>
      </text>
    </comment>
  </commentList>
</comments>
</file>

<file path=xl/sharedStrings.xml><?xml version="1.0" encoding="utf-8"?>
<sst xmlns="http://schemas.openxmlformats.org/spreadsheetml/2006/main" count="6225" uniqueCount="851">
  <si>
    <t>Пост. адм. МО "Об утверждении муниципальной программы МО Приморско-Ахтарский район "Поддержка и развитие казачьих обществ в муниципальном образовании /Приморско-Ахтарскийй район" № 105 от 12.02.2016.</t>
  </si>
  <si>
    <t>10.1.01.10490</t>
  </si>
  <si>
    <t>63.1.00.10080</t>
  </si>
  <si>
    <t>12.1.01.10540</t>
  </si>
  <si>
    <t>55.2.00.00590</t>
  </si>
  <si>
    <t>Пост. адм. МО "Об утверждении муниципальной программы МО Приморско-Ахтарский район "Управление муниципальным имуществом  муниципального образования Приморско-Ахтарский район"  № 1197 от 14.11.2016г.</t>
  </si>
  <si>
    <t xml:space="preserve">с 01.01.2017 по 31.12.2019; 
</t>
  </si>
  <si>
    <t>Пост. адм. МО "Об утверждении сметы расходов на реализацию мероприятий по уплате членских взносов  на осуществление деятельности ассоциации "Совет муниципальных образований Краснодарского края" и содержание органов Совета"  № 16 от 12.01.2017г.</t>
  </si>
  <si>
    <t>Пост. адм. МО "Об утверждении перечня мероприятий по выполнению работ и оказанию услуг по содержанию и текущему ремонту объектов муниципальной собственности муниципального образования Приморско-Ахтарский район на 2017 год и на плановый период 2018 и 2019 годов"  № 1421 от 28.12.2016г.</t>
  </si>
  <si>
    <t xml:space="preserve">с 28.12.2016 по 31.12.2019; 
</t>
  </si>
  <si>
    <t>Пост. адм. МО "Об утверждении муниципальной программы "Развитие социальной инфраструктуры на территории муниципального образования Приморско-Ахтарский район"  № 267 от 25.02.2015г.</t>
  </si>
  <si>
    <t>Пост. Админ. МО  "Об утверждении перечня мероприятий по использованию средств муниципального дорожного фонда МО Приморско-Ахтарский район на 2017 год и на плановый период 2018 и 2019 годов" № 1420 от 28.12.2016г.</t>
  </si>
  <si>
    <t xml:space="preserve">11.11.2016 - 31.12.2019; 
</t>
  </si>
  <si>
    <t xml:space="preserve">Пост. адм. МО "Об утверждении муниципальной программы МО Приморско-Ахтарский район "Обеспечение безопасности населения муниципального образования Приморско-Ахтарский район" №1201 от 11.11.2016г.; 
</t>
  </si>
  <si>
    <t>Пост. адм. МО "Об утверждении адресной инвестиционной   программы муниципального образования Приморско-Ахтарский район на 2017 год и на планрвый период 2018 и 2019 годов" № 1419 от 28.12.2016г.</t>
  </si>
  <si>
    <t>Устав МКУ "Централизованная бухгалтерия учреждений образования Приморско-Ахтарского района" № 662 от  02.04.2013</t>
  </si>
  <si>
    <t>Пост. админ. МО "Об утверждении муниципальной программы "Развитие социальной инфраструктуры на территории муниципального образования Приморско-Ахтарский район"  № 267 от 25.02.2015г.</t>
  </si>
  <si>
    <t xml:space="preserve">Пост. адм. МО "Об утверждении муниципальной программы МО Приморско-Ахтарский район "Обеспечение безопасности населения муниципального образования Приморско-Ахтарский район" № 1201 от 11.11.2016г.; 
</t>
  </si>
  <si>
    <t xml:space="preserve"> Пост. адм. МО "Об утверждении сметы расходов на реализацию мероприятий по мобилизационной подготовке администрации МО Приморско-Ахтарский район на 2017 год"" № 26 от 13.01.2017г.; 
</t>
  </si>
  <si>
    <t xml:space="preserve">13.01.2017 - 31.12.2017г.
</t>
  </si>
  <si>
    <t>55.3.00.00590</t>
  </si>
  <si>
    <t>07.1.01.10380</t>
  </si>
  <si>
    <t>52.3.00.10010</t>
  </si>
  <si>
    <t>52.5.00.10030</t>
  </si>
  <si>
    <t>52.6.00.40010</t>
  </si>
  <si>
    <t>52.6.00.40020</t>
  </si>
  <si>
    <t>06.1.01.10650</t>
  </si>
  <si>
    <t>52.9.00.51200</t>
  </si>
  <si>
    <t>69.1.00.60580</t>
  </si>
  <si>
    <t>13.1.04.10840</t>
  </si>
  <si>
    <t>68.1.00.10850</t>
  </si>
  <si>
    <t>Пост. адм. МО "Об утверждении муниципальной программы муниципального образования Приморско-Ахтарский район "Информационное общество Приморско-Ахтарского района"  № 1992 от 29.12.2014г.</t>
  </si>
  <si>
    <t>Пост. адм. МО "Об утверждении муниципальной программы МО Притморско-Ахтарский район "Развитие санаторно-курортного и туристского комплекса" № 259 от 25.02.2015.</t>
  </si>
  <si>
    <t>Пост. адм. МО "Об утверждении муниципальной программы МО Приморско-Ахтарский район "Муниципальная поддержка социально ориентированных некоммерческих организаций в Приморско-Ахтарском районе" № 406 от 27.03.2015.</t>
  </si>
  <si>
    <t xml:space="preserve"> Пост. главы МО  "Об утверждении положения об отделе по делам несовершеннолетних администрации муниципального образования Приморско-Ахтарский район"  № 2398 от 31.12.2008;</t>
  </si>
  <si>
    <t xml:space="preserve">РС "О принятии к осуществлению  отдельных гос.полномочий КК по организации и осуществлению деятельности по опеке и попечительству в отношении несовершеннолетних" № 763 от 30.12.2008г. </t>
  </si>
  <si>
    <t>Закон КК "О мерах соц.поддержки отдельных категорий жителей КК" № 808-КЗ от 15.12.2004;</t>
  </si>
  <si>
    <t xml:space="preserve">Ст. 1; 
</t>
  </si>
  <si>
    <t xml:space="preserve">с 01.01.2005 - не установлен; 
</t>
  </si>
  <si>
    <t xml:space="preserve">РС  "Об утверждении Положения о пенсионном обеспечении за выслугу лет лиц, замещавших муниципальные должности муниципальной службы в органах местного самоуправления Приморско-Ахтарского района и муниципального образования Приморско-Ахтарского района" №132 от 23.11.2005; 
</t>
  </si>
  <si>
    <t xml:space="preserve">12.08.2014 - 31.12.2014г.; 
</t>
  </si>
  <si>
    <t xml:space="preserve">пункт 2
</t>
  </si>
  <si>
    <t>Устав  МКУ " Центр муниципальных закупок и услуг" пост. адм. МО №1810 от  04.12.2014.</t>
  </si>
  <si>
    <t xml:space="preserve">04.12.2014 - не установлен; 
</t>
  </si>
  <si>
    <t>Соглашение о предоставлении  субвенций, выделяемых местным бюджетам МО КК из краевого бюджета на осуществление гос. полномочий КК по предупреждению и ликвидации болезней животных, их лечению, защите населения от болезней, общих для человека и животных, в части регулирования численности безнадзорных животных на территории МО КК № 17 от 10.07.2014г.</t>
  </si>
  <si>
    <t>Распоряж. адм. МО Приморско-Ахтарский район «О мерах по предупреждению чрезвычайной ситуации на территории муниципального образования Приморско-Ахтарский район" № 646-р от 24.12.2013г.</t>
  </si>
  <si>
    <t xml:space="preserve">24.12.2013 - не установлен; 
</t>
  </si>
  <si>
    <t xml:space="preserve">РС "О принятии к осуществлению  отдельных гос.полномочий КК по созданию и организации комиссий по делам несовершеннолетних и защите их прав" № 761 от 30.12.2008г. </t>
  </si>
  <si>
    <t>РС "О принятии к осуществлению отдельных гос.полномочий КК по ведению учета граждан отдельных категорий в качестве нуждающихся в жилых помещениях" № 762 от 30.12.2008г.</t>
  </si>
  <si>
    <t>01.2.0260860</t>
  </si>
  <si>
    <t>08.1.02.10270</t>
  </si>
  <si>
    <t>13.1.02.80370</t>
  </si>
  <si>
    <t>09.1.05.10410</t>
  </si>
  <si>
    <t>03.1.04.60340</t>
  </si>
  <si>
    <t>03.1.04.S0340</t>
  </si>
  <si>
    <t>14.1.01.10910</t>
  </si>
  <si>
    <t>75.1.00.80850</t>
  </si>
  <si>
    <t>75.4.00.10930</t>
  </si>
  <si>
    <t xml:space="preserve"> "Устав МО Приморско-Ахтарский район" № 230 от 26.04.2017; 
</t>
  </si>
  <si>
    <t xml:space="preserve">27.05.2017 - не установлен; 
</t>
  </si>
  <si>
    <t>17.1.04.10340</t>
  </si>
  <si>
    <t>Устав МБУЗ "ЦРБ им. Кравченко Н.Г." № 1094 от 05.06.2013г.</t>
  </si>
  <si>
    <t xml:space="preserve"> 05.16.2013 - не установлен</t>
  </si>
  <si>
    <t>Постановление главы администрации (губернатора) Краснодарского края 
от 12 октября 2015 г. N 962 
"Об утверждении государственной программы Краснодарского края "Развитие физической культуры и спорта"</t>
  </si>
  <si>
    <t xml:space="preserve">01.01.2016 - по 31.12.2021; 
</t>
  </si>
  <si>
    <t>Исполнительный лист Арбитражного суда Краснодарского края от 18.07.2016г. № Ф32-9264/2015 о выскании средств в пользу ООО "Агропром-С"</t>
  </si>
  <si>
    <t>Постановление администрации МО Приморско-Ахтарский район от 26.05.2017 г. № 658 "Об утверждении ведомственной целевой программы "Капитальный ремонт зданий муниципальных учреждений здравоохранения муниципального образования Приморско-Ахтарский район на 2017 год"</t>
  </si>
  <si>
    <t>26.05.2017-31.12.2017</t>
  </si>
  <si>
    <t>Постановление администрации МО Приморско-Ахтарский района от 15.05.2017 г. № 582 "О предоставлении компенсационных выплат на возмещение расходов по оплате жилья, отопления и освещения специалистам, проживающим в сельских населенных пунктах, работающим в муниципальных учреждениях здравоохранения, находящихся в ведении муниципального образования Приморско-Ахтарский район"</t>
  </si>
  <si>
    <t xml:space="preserve">01.01.2017- не установлен; 
</t>
  </si>
  <si>
    <t xml:space="preserve"> "Устав МО Приморско-Ахтарский район" № 230 от 26.04.2017; </t>
  </si>
  <si>
    <t>Пост.главы МО "Об утверждении "Положения о порядке исполнения переданных полномочий КК по ведению учета граждан отдельных категорий, нуждающихся в жилых помещениях" № 2412 от 31.12.2008г.</t>
  </si>
  <si>
    <t>РС "О принятии к осуществлению управленческих функций администрацией МО Приморско-Ахтарский район по реализации отдельных гос.полномочий по поддержке сельскохозяйственного производства" № 862 от 17.12.2009г.</t>
  </si>
  <si>
    <t>РС "О принятии к осуществлению отдельных гос.полномочий КК по созданию условий развития сельского хозяйства, регулирования рынков сельскохозяйственной продукции" № 799 от 29.04.2009г.</t>
  </si>
  <si>
    <t>01.00</t>
  </si>
  <si>
    <t>Администрация МО Приморско-Ахтарский район</t>
  </si>
  <si>
    <t>Федеральный закон  от 06.10.2003г. № 131-ФЗ "Об общих принципах организации местного самоуправления в Российской Федерации"</t>
  </si>
  <si>
    <t xml:space="preserve">Глава 3 статья 15 пункт 1 подпункт 1; 
</t>
  </si>
  <si>
    <t xml:space="preserve">01.01.2006 - не установлен; 
</t>
  </si>
  <si>
    <t xml:space="preserve">Глава 3 статья 15 пункт 1 подпункт 3; 
</t>
  </si>
  <si>
    <t xml:space="preserve">Глава 3 статья 15 пункт 1 подпункт 7; 
</t>
  </si>
  <si>
    <t xml:space="preserve">09.10.2006 - не установлен; 
</t>
  </si>
  <si>
    <t xml:space="preserve">Глава 3 статья 15 пункт 1 подпункт 21; 
</t>
  </si>
  <si>
    <t xml:space="preserve">Глава 3 статья 15 пункт 1 подпункт 22; 
</t>
  </si>
  <si>
    <t xml:space="preserve">Глава 3 статья 15 пункт 1 подпункт 24; 
</t>
  </si>
  <si>
    <t xml:space="preserve">Глава 3 статья 15 пункт 1 подпункт 25; 
</t>
  </si>
  <si>
    <t xml:space="preserve">Глава 3 статья 17 пункт 1 подпункт 3; 
</t>
  </si>
  <si>
    <t xml:space="preserve">Глава 4 статья 19 пункт 1, 5; 
</t>
  </si>
  <si>
    <t>п. 1, п.п. 1,1</t>
  </si>
  <si>
    <t>69.1.00.61020</t>
  </si>
  <si>
    <t>ЗКК "Об обеспечении дополнительных гарантий прав на имущество и жилое помещение детей-сирот и детей, оставшихся без попечения родителей, в Краснодарском крае" № 1748-кз от 03.06.2009;</t>
  </si>
  <si>
    <t xml:space="preserve">Ст. 1,2,5; 
</t>
  </si>
  <si>
    <t xml:space="preserve">с 19.06.2009 - не установлен; 
</t>
  </si>
  <si>
    <t>Код полномочия</t>
  </si>
  <si>
    <t>Наименование полномочия</t>
  </si>
  <si>
    <t>Реквизиты правового акта (договора, соглашения)</t>
  </si>
  <si>
    <t>Дополняющие НПА</t>
  </si>
  <si>
    <t>Раздел</t>
  </si>
  <si>
    <t>Подраздел</t>
  </si>
  <si>
    <t>Целевая статья</t>
  </si>
  <si>
    <t>Вид расходов</t>
  </si>
  <si>
    <t>2019 год</t>
  </si>
  <si>
    <t xml:space="preserve"> 2020 год</t>
  </si>
  <si>
    <t xml:space="preserve">ЗКК "О наделении органов местного самоуправления муниципальных образований Краснодарского края отдельными государственными полномочиями в области социальной сферы" №805-КЗ от 15.12.2004; 
</t>
  </si>
  <si>
    <t xml:space="preserve">01.01.2005 - не установлен; 
</t>
  </si>
  <si>
    <t>Федеральный закон  от 21.12.1994г. № 68-ФЗ "О защите населения и территорий от чрезвычаныйх ситуаций природного и и техногенного характера"</t>
  </si>
  <si>
    <t xml:space="preserve">Глава 2 статья 11 пункт 2; 
</t>
  </si>
  <si>
    <t xml:space="preserve">21.12.1994 - не установлен; 
</t>
  </si>
  <si>
    <t>Федеральный закон  от 12.02.1998г. № 28-ФЗ "О гражданской обороне"</t>
  </si>
  <si>
    <t xml:space="preserve">Глава 3 статья 8 пункт 2; 
</t>
  </si>
  <si>
    <t xml:space="preserve">12.02.1998 - не установлен; 
</t>
  </si>
  <si>
    <t xml:space="preserve">пункт 1; 
</t>
  </si>
  <si>
    <t xml:space="preserve">Глава 2 статья 7 пункт 1 подпункт 23; 
</t>
  </si>
  <si>
    <t>03.1.03.10510</t>
  </si>
  <si>
    <t>Постановление главы администрации (губернатора) КК
"Об утверждении государственной программы Краснодарского края "Обеспечение безопасности населения" от 14 октября 2013 г. N 1203</t>
  </si>
  <si>
    <t xml:space="preserve">01.01.2014г. - не установлен; </t>
  </si>
  <si>
    <t>Закон КК "О наделении органов местного самоуправления муниципальных образований КК государственными полномочиями КК по предупреждению и ликвидации болезней животных, их лечению, защите населения от болезней, общих для человека и животных, в части регулирования численности безнадзорных животных на территории муниципальных образований КК " от 27 сентября 2012 г. N 2584-КЗ</t>
  </si>
  <si>
    <t xml:space="preserve">с 16.10.2012  - не установлен; 
</t>
  </si>
  <si>
    <t xml:space="preserve">Статья 2; 
</t>
  </si>
  <si>
    <t xml:space="preserve"> Пост. Правительства РФ "Об утверждении Правил финансового обеспечения переданных исполнительно-распорядительным органам муниципальных образований гос. полномочий по составлению списков кандидатов в присяжные заседатели федеральных судов общей юрисдикции в РФ" №320 от 23.05.2005; 
</t>
  </si>
  <si>
    <t xml:space="preserve">31.05.2005 - не установлен; 
</t>
  </si>
  <si>
    <t xml:space="preserve">РС  "О принятии к осуществлению отдельных государственных полномочий КК по составлению (изменению и дополнению) списков кандидатов в присяжные заседатели федеральных судов общей юрисдикции в РФ" № 811 от 17.06.2009; 
</t>
  </si>
  <si>
    <t xml:space="preserve">Пост. адм. МО "Об утверждении Положения по осуществлению отдельных гос.полномочий КК по составлению (изменению и дополнению) списков кандидатов в присяжные заседатели федеральных судов  общей юрисдикции ва РФ"  № 3115 от 11.12.2009г. </t>
  </si>
  <si>
    <t>20.1.01.10290</t>
  </si>
  <si>
    <t>Пост. Админ. МО  "Об утверждении муниципальной программы МО Приморско-Ахтарский район "Капитальный ремонт, ремонт и содержание автомобильных дорог общего пользования местного значения" № 1885 от 30.10.2017г.</t>
  </si>
  <si>
    <t xml:space="preserve">с 01.01.2018 по 31.12.2020; 
</t>
  </si>
  <si>
    <t>Пост. адм. МО "Об утверждении адресной инвестиционной   программы муниципального образования Приморско-Ахтарский район на 2017 год и на плановый период 2018 и 2019 годов" № 1419 от 28.12.2016г.</t>
  </si>
  <si>
    <t xml:space="preserve">РС  "Об утверждении Положения о пенсии за выслугу лет лицам, замещавших муниципальные должности и должности муниципальной службы в муниципальном образовании Приморско-Ахтарского район" №266 от 26.07.2017; 
</t>
  </si>
  <si>
    <t xml:space="preserve">26.07.2017 - не установлен; 
</t>
  </si>
  <si>
    <t>Пост. адм. МО "Об утверждении ведомственной целевой программы "Вакцинопрофилактика населения МО Приморско-Ахтарский район на 2017 год"  № 1594 от 27.09.2017г.</t>
  </si>
  <si>
    <t xml:space="preserve">с 27.09.2017 по 31.12.2017; 
</t>
  </si>
  <si>
    <t xml:space="preserve">с 25.02.2015 по 31.12.2019; 
</t>
  </si>
  <si>
    <t>Постановление правительства РФ "О порядке создания и использования резервов материальных ресурсов для ликвидации чрезвычайных ситуаций природного и техногенного характера" № 1340 от 10.11.1996;</t>
  </si>
  <si>
    <t xml:space="preserve">Пункт 3; 
</t>
  </si>
  <si>
    <t xml:space="preserve">10.11.1996 - не установлен; 
</t>
  </si>
  <si>
    <t>Постановление главы администрации (губернатора) КК  "О резерве материальных ресурсов КК для ликвидации чрезвычайных ситуаций природного и техногенного характера" № 967 от 25.10.2005;</t>
  </si>
  <si>
    <t xml:space="preserve">25.10.2005 - не установлен; 
</t>
  </si>
  <si>
    <t>Федеральный закон  от 21.12.1994г. № 68-ФЗ "О защите населения и территорий от чрезвычаныйх ситуаций природного и техногенного характера"</t>
  </si>
  <si>
    <t>Соглашение о предоставлении средств краевого бюджета в форме субвенций № 33 от 18.01.2016г.</t>
  </si>
  <si>
    <t xml:space="preserve">18.01.2016- не установлен; 
</t>
  </si>
  <si>
    <r>
      <t>Пост. адм. МО "Об утверждении ведомственной целевой программы "Повышение квалификации работников муниципальных учреждений здравоохранения МО Приморско-Ахтарский район на 2017 год</t>
    </r>
    <r>
      <rPr>
        <b/>
        <sz val="8"/>
        <rFont val="Arial"/>
        <family val="2"/>
      </rPr>
      <t>"</t>
    </r>
    <r>
      <rPr>
        <sz val="8"/>
        <rFont val="Arial"/>
        <family val="2"/>
      </rPr>
      <t xml:space="preserve">
 от 17.03.2017 г. N 324</t>
    </r>
  </si>
  <si>
    <t xml:space="preserve">17.03.2017 - 31.12.2017;
</t>
  </si>
  <si>
    <t>Пост. адм. МО "Об утверждении перечня мероприятий на 2017 год по размещению наружной рекламы, социальной рекламы с использованием щитов, стендов и иного предназначенного для проекции рекламы оборудования на земельном участке, здании или ином недвижимом имуществе, находящемся в собственности муниципального образования Приморско-Ахтарский район, а также на земельных участках, государственная собственность на которые не разграничена" № 788 от 05.06.2017.</t>
  </si>
  <si>
    <t xml:space="preserve">с 05.06.2017 по 31.12.2017; 
</t>
  </si>
  <si>
    <t xml:space="preserve">с 01.01.2015 по 31.12.2019; 
</t>
  </si>
  <si>
    <t xml:space="preserve">с 18.05.2015 по 31.12.2020; 
</t>
  </si>
  <si>
    <t xml:space="preserve">с 10.07.2015 по 31.12.2019; 
</t>
  </si>
  <si>
    <t xml:space="preserve">с 25.02.2015 по 31.12.2020; 
</t>
  </si>
  <si>
    <t xml:space="preserve">с 27.03.2015 по 31.12.2019; 
</t>
  </si>
  <si>
    <t xml:space="preserve">с 25.12.2016 по 31.12.2019; 
</t>
  </si>
  <si>
    <t xml:space="preserve">с 12.02.2016 по 31.12.2019; 
</t>
  </si>
  <si>
    <t xml:space="preserve">01.01.2015 - по 31.12.2019; 
</t>
  </si>
  <si>
    <t xml:space="preserve">с 29.12.2014 по 31.12.2019; 
</t>
  </si>
  <si>
    <t xml:space="preserve">с 25.02.2016 по 31.12.2024; 
</t>
  </si>
  <si>
    <t xml:space="preserve">Статья 1; 
</t>
  </si>
  <si>
    <t xml:space="preserve">Глава 3 статья 15.1  пункт 2; 
</t>
  </si>
  <si>
    <t>Коды бюджетной классификации</t>
  </si>
  <si>
    <t>Объем средств на исполнение расходного обязательства (тыс. руб.)</t>
  </si>
  <si>
    <t>Раздел, подраздел</t>
  </si>
  <si>
    <t>Наименование и реквизиты нормативно правового акта</t>
  </si>
  <si>
    <t>Номер статьи, части, пункта, подпункта, абзаца</t>
  </si>
  <si>
    <t>Дата вступления в силу и срок действия</t>
  </si>
  <si>
    <t>КЭСР</t>
  </si>
  <si>
    <t>Всего:</t>
  </si>
  <si>
    <t>владение, пользование и распоряжение имуществом, находящимся в муниципальной собственности муниципального района</t>
  </si>
  <si>
    <t xml:space="preserve">Пункт 1; 
</t>
  </si>
  <si>
    <t>52.2.00.60070</t>
  </si>
  <si>
    <t>52.1.00.00190</t>
  </si>
  <si>
    <t>51.1.00.00190</t>
  </si>
  <si>
    <t>52.4.00.10020</t>
  </si>
  <si>
    <t>08.1.01.10260</t>
  </si>
  <si>
    <t>осуществление мероприятий по обеспечению безопасности людей на водных объектах, охране их жизни и здоровья</t>
  </si>
  <si>
    <t xml:space="preserve">Пункт 1,2; 
</t>
  </si>
  <si>
    <t>участие в предупреждении и ликвидации последствий чрезвычайных ситуаций на территории муниципального района</t>
  </si>
  <si>
    <t>Реестр расходных обязательств  Приморско-Ахтарского района</t>
  </si>
  <si>
    <t>Итого по статье 000</t>
  </si>
  <si>
    <t xml:space="preserve">пункт 2,3  
</t>
  </si>
  <si>
    <t xml:space="preserve"> ЗКК "О комиссиях по делам несовершеннолетних и защите их прав в Краснодарском крае" №1132-КЗ от 13.11.2006; 
</t>
  </si>
  <si>
    <t>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t>
  </si>
  <si>
    <t xml:space="preserve"> ЗКК "О наделении органов местного самоуправления отдельными государственными полномочиями Краснодарского края по ведению учета граждан отдельных категорий в качестве нуждающихся в жилых помещениях" №1535-КЗ от 21.07.2008; 
</t>
  </si>
  <si>
    <t xml:space="preserve">с 16.02.2009 - не установлен; 
</t>
  </si>
  <si>
    <t>пункт 1;</t>
  </si>
  <si>
    <t xml:space="preserve">01.01.2006 -не установлен; </t>
  </si>
  <si>
    <t xml:space="preserve">01.08.2005 - не установлен; 
</t>
  </si>
  <si>
    <t xml:space="preserve">01.01.2007 - не установлен; 
</t>
  </si>
  <si>
    <t xml:space="preserve">01.01.2008 - не установлен; 
</t>
  </si>
  <si>
    <t xml:space="preserve">31.12.2008 - не установлен; 
</t>
  </si>
  <si>
    <t xml:space="preserve">01.01.2008г. - не установлен; </t>
  </si>
  <si>
    <t xml:space="preserve">01.01.2009 - не установлен; 
</t>
  </si>
  <si>
    <t xml:space="preserve">01.01.2009г. - не установлен; </t>
  </si>
  <si>
    <t xml:space="preserve">29.04.2009г. - не установлен; </t>
  </si>
  <si>
    <t>организация и осуществление мероприятий по мобилизационной подготовке муниципальных предприятий и учреждений, находящихся на межселенных территориях</t>
  </si>
  <si>
    <t xml:space="preserve">Глава 3 статья 15 пункт 1 подпункт 23; 
</t>
  </si>
  <si>
    <t xml:space="preserve"> ЗКК "О наделении органов местного самоуправления в Краснодарском крае государственными полномочиями по поддержке сельскохозяйственного производства" №976-КЗ от 14.12.2005; 
</t>
  </si>
  <si>
    <t xml:space="preserve">26.12.2005 - не установлен; 
</t>
  </si>
  <si>
    <t xml:space="preserve">01.08.2009г. - не установлен; </t>
  </si>
  <si>
    <t xml:space="preserve">01.08.2009 - не установлен; 
</t>
  </si>
  <si>
    <t xml:space="preserve"> Пост. главы МО "О резерве материальных ресурсов для ликвидации чрезвычайных ситуаций природного и техногенного характера" №1970 от 09.10.2006; 
</t>
  </si>
  <si>
    <t>Пост. главы МО "О порядке финансирования мероприятий в области защиты населения и территорий в чрезвычайных ситуациях" № 214 от 06.02.2009г.</t>
  </si>
  <si>
    <t xml:space="preserve">Глава 2 статья 7 пункт 1 подпункт 21;
</t>
  </si>
  <si>
    <t>РС "Об утверждении Положения о пенсионном обеспечении отдельных категорий  работников Приморско-Ахтарского района"  № 866 от 17.12.2009;</t>
  </si>
  <si>
    <t>04.00</t>
  </si>
  <si>
    <t>участие в профилактике терроризма и экстремизма, а также в минимизации и (или) ликвидации последствий проявлений терроризма и экстремизма на территории муниципального района</t>
  </si>
  <si>
    <t>16.1.01.10060</t>
  </si>
  <si>
    <t>17.1.02.10090</t>
  </si>
  <si>
    <t>17.1.01.10110</t>
  </si>
  <si>
    <t>17.1.03.10100</t>
  </si>
  <si>
    <t>01.2.02.00590</t>
  </si>
  <si>
    <t xml:space="preserve">02.04.2013 - не установлен; 
</t>
  </si>
  <si>
    <t>Г.Н. Бутко</t>
  </si>
  <si>
    <t>12.00</t>
  </si>
  <si>
    <t xml:space="preserve">17.12.2009 - не установлен; 
</t>
  </si>
  <si>
    <t xml:space="preserve">Глава 3 статья 15 пункт 1 подпункт 11; 
</t>
  </si>
  <si>
    <t xml:space="preserve"> </t>
  </si>
  <si>
    <t>75.3.00.61630</t>
  </si>
  <si>
    <t>09.2.01.10480</t>
  </si>
  <si>
    <t>дорожная деятельность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РФ</t>
  </si>
  <si>
    <t>организация и осуществление мероприятий по территориальной обороне и гражданской обороне, защите населения и территории муниципального района от чрезвычайных ситуаций природного и техногенного характера</t>
  </si>
  <si>
    <t xml:space="preserve">Глава 3 статья 11 пункт 1,5, </t>
  </si>
  <si>
    <t xml:space="preserve">Глава 5 статья 42 пункт 11; 
</t>
  </si>
  <si>
    <t>Постановление главы администрации
(губернатора) Краснодарского края от
14.10.2013 N 1204
"Об утверждении государственной программы
Краснодарского края "Развитие сельского
хозяйства и регулирование рынков
сельскохозяйственной продукции, сырья и
продовольствия"</t>
  </si>
  <si>
    <t xml:space="preserve">01.01.2014- 31.12.2020.; 
</t>
  </si>
  <si>
    <t xml:space="preserve">Глава 3 статья 15 пункт 1 подпункт 26; 
</t>
  </si>
  <si>
    <t>03.1.01.00590</t>
  </si>
  <si>
    <t xml:space="preserve">Глава 2 статья 8 пункт 1 подпункт 24; 
</t>
  </si>
  <si>
    <t>РС "О создании Комитета по физической культуре и спорту администрации муниципального образования Приморско-Ахтарский район" № 434 от 03.04.2007г.</t>
  </si>
  <si>
    <t xml:space="preserve">пункт 1,2; 
</t>
  </si>
  <si>
    <t>с 03.04.2007г. - не установлен;</t>
  </si>
  <si>
    <t>03.1.02.10240</t>
  </si>
  <si>
    <t xml:space="preserve"> Пост. адм. МО "О введении и условиях осуществления денежных выплат отдельным категориям работников муниципальных учреждений в сфере физической культуры и спорта МО Приморско-Ахтарский район"  № 1625от 06.08.2012г.
</t>
  </si>
  <si>
    <t xml:space="preserve">06.08.2012- не установлен.; 
</t>
  </si>
  <si>
    <t>Пост. админ. МО "Об утверждении муниципальной программы МО Приморско-Ахтарский район "Развитие физической культуры и спорта"  № 1701 от 14.11.2014г.</t>
  </si>
  <si>
    <t xml:space="preserve">01.01.2015- не установлен; 
</t>
  </si>
  <si>
    <t>55 .1.00.00590</t>
  </si>
  <si>
    <t>70.1.00.R0820</t>
  </si>
  <si>
    <t>52.2.00.60870</t>
  </si>
  <si>
    <t>52.2.00.60890</t>
  </si>
  <si>
    <t xml:space="preserve">Пост. адм. МО "Об утверждении муниципальной программы МО Приморско-Ахтарский район "Комплексные меры по противодейсствию злоупотреблению наркотиками и их незаконному обороту, профилактике правонарушений и обеспечению общественного порядка и безопасности граждан на улицах и других общественных местах на территории МО Приморско-Ахтароский район" № 705 от 10.07.2015. </t>
  </si>
  <si>
    <t>52.6.00.10040</t>
  </si>
  <si>
    <t>Устав МКУ "Межведомственная централизованная бухгалтерия МО Приморско-Ахтарский район" № 452 от  12.03.2013</t>
  </si>
  <si>
    <t xml:space="preserve">12.03.2013 - не установлен; 
</t>
  </si>
  <si>
    <t xml:space="preserve">01.06.2014- 31.12.2016.; 
</t>
  </si>
  <si>
    <t>Постановление Правительства РФ от 31 октября 2014 г. N 1134
"Об оказании в 2014 - 2016 годах медицинской помощи на территории Российской Федерации гражданам Украины и лицам без гражданства, постоянно проживавшим на территории Украины, вынужденно покинувшим территорию Украины и прибывшим на территорию Российской Федерации в экстренном массовом порядке, и компенсации за счет средств федерального бюджета расходов, связанных с оказанием им в 2014 - 2016 годах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t>
  </si>
  <si>
    <t xml:space="preserve">06.03.2017 - 31.12.2017;
</t>
  </si>
  <si>
    <t>РС "Об утверждении перечня мероприятий по физической культуре и спорту администрации муниципального образования Приморско-Ахтарский район на 2017 год" № 225 от 06.03.2017г.</t>
  </si>
  <si>
    <t>13.1.04.10860</t>
  </si>
  <si>
    <t>75.3.00.S1630</t>
  </si>
  <si>
    <t xml:space="preserve">Глава 3 статья 15 пункт 1 подпункт 15; 
</t>
  </si>
  <si>
    <t>утверждение схем территориального планирования муниципального района, утверждение подготовленной на основе схемы территориального планирования муниципального района документации по планировке территории, ведение информационной системы обеспечения градостроительной деятельности, осуществляемой на территории муниципального района, резервирование и изъятие земельных участков в границах муниципального района для муниципальных нужд</t>
  </si>
  <si>
    <t>08.1.02.10670</t>
  </si>
  <si>
    <t xml:space="preserve">Глава 2 статья 8 пункт 1 подпункт 12; 
</t>
  </si>
  <si>
    <t xml:space="preserve">Пост. адм. МО "Об утверждении муниципальной программы МО Приморско-Ахтарский район "Социальная ипотека для работников бюджетной сферы МО Приморско-Ахтароский район" № 2675 от 25.02.2016. </t>
  </si>
  <si>
    <t xml:space="preserve">Глава 3 статья 17 пункт 1 подпункт 7; 
</t>
  </si>
  <si>
    <t xml:space="preserve">Глава 3 статья 15  пункт 1, подпункт 7; 
</t>
  </si>
  <si>
    <t>Руководитель МКУ "МЦБ МО Приморско-Ахтарский район"</t>
  </si>
  <si>
    <t>Устав МКУ " Приморско-Ахтарский районный МФЦ по предоставлению государственные и муниципальных услуг" №1705 от  12.08.2011.</t>
  </si>
  <si>
    <t xml:space="preserve">12.08.2011 - не установлен; 
</t>
  </si>
  <si>
    <t>Пост. адм. МО "Об утверждении "Положения о порядке осуществления управленческих функций администрацией МО Приморско-Ахтарский район по реализации отдельных государственных полномочий по поддержке сельскохозяйственного производства" № 3192 от 17.12.2009г.</t>
  </si>
  <si>
    <t xml:space="preserve">Пункт 1, подпункт 1.1; 
</t>
  </si>
  <si>
    <t xml:space="preserve"> 07.11.2011 - не установлен</t>
  </si>
  <si>
    <t xml:space="preserve">01.01.2012г. - не установлен; </t>
  </si>
  <si>
    <t xml:space="preserve">РС "О принятии к осуществлению  отдельных гос.полномочий КК по организации гражданам медицинской помощи в соответствии с территориальной программой гос.гарантий оказания гражданам РФ  бесплатной медицинской помощи в КК" № 224 от 25.01.2012г. </t>
  </si>
  <si>
    <t xml:space="preserve">РС "О создании муниципального учреждения "Централизованная бухгалтерия учреждений здравоохранения Приморско-Ахтарского района"  № 542 от 06.12.2007г. </t>
  </si>
  <si>
    <t xml:space="preserve">Федеральный закон "О внесении изменений и дополнений в Федеральный закон "Об общих принципах организации законодательных (представительных)   и исполнительных органов государственной власти  субъектов Российской Федерации" № 95-ФЗ от 04.07.2003г.
</t>
  </si>
  <si>
    <t>Статья 26.3,п.2;</t>
  </si>
  <si>
    <t>25.07.2003-не установлен</t>
  </si>
  <si>
    <t xml:space="preserve">ЗКК от "Об охране здоровья населения КК"  № 90-КЗ от 30.06.1997; </t>
  </si>
  <si>
    <t>Статья 1;</t>
  </si>
  <si>
    <t>30.06.1997-не установлен</t>
  </si>
  <si>
    <t>РС "О муниципальном дорожном фонде МО Приморско-Ахтарский район" № 371 от 26.06.2013г.</t>
  </si>
  <si>
    <t xml:space="preserve">01.01.2014- не установлен; 
</t>
  </si>
  <si>
    <t xml:space="preserve"> Пост. главы МО "Положение о резервном фонде" №1161 от 29.07.2005; 
</t>
  </si>
  <si>
    <t>66.1.00.10290</t>
  </si>
  <si>
    <t>Пост. адм. (губернатора) КК "Об утверждении региональной программы модернизация здравоохранения Краснодарского края на 2011-2017 годы"  № 284 от 24.03.2011г.</t>
  </si>
  <si>
    <t xml:space="preserve">24.03.2011 - не установлен; 
</t>
  </si>
  <si>
    <t>52.2.00.62600</t>
  </si>
  <si>
    <t>Пост. адм. МО "Об утверждении муниципальной программы МО Приморско-Ахтарский район "Развитие сельского хозяйства и регулирование рынков сельскохозяйственной продукции, сырья и продовольствия" № 1251 от 25.12.2015.</t>
  </si>
  <si>
    <t>Постановление  судебного пристава-исполнителя о взыскании исполнительского сбора от 31.03.2016г. № 23058/16/56729</t>
  </si>
  <si>
    <t>Решение Приморско-Ахтарского районного суда от 23.08.2016г.</t>
  </si>
  <si>
    <t xml:space="preserve">ЗКК "О мерах государственной поддержки семейных форм жезнеустройства и воспитания детей, оставшихся без попечения родителей, в Краснодарском крае" № 1836-КЗ от 13.10.2009; 
</t>
  </si>
  <si>
    <t xml:space="preserve">01.01.2010 - не установлен; 
</t>
  </si>
  <si>
    <t xml:space="preserve">ЗКК от 19 июля 2011 г. N 2312-КЗ "О патронате в Краснодарском крае"
</t>
  </si>
  <si>
    <t xml:space="preserve">Статья 10; 
</t>
  </si>
  <si>
    <t xml:space="preserve">14.08.2011 - не установлен; 
</t>
  </si>
  <si>
    <t xml:space="preserve"> РС "Об утверждении Положения об отделе по вопросам семьи и детства администрации муниципального образования Приморско-Ахтарский район"  № 625 от 26.03.2008;</t>
  </si>
  <si>
    <t xml:space="preserve">01.04.2008 - не установлен; 
</t>
  </si>
  <si>
    <t xml:space="preserve">ЗКК "О наделении органов местного самоуправления в КК государственными полномочиями КК по организации оздоровления и отдыха детей" № 1909-КЗ от 03.03.2010; 
</t>
  </si>
  <si>
    <t xml:space="preserve">04.05.2010 - не установлен; 
</t>
  </si>
  <si>
    <t>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вопросов местного значения муниципального района</t>
  </si>
  <si>
    <t>Пост. адм. МО "Об утверждении муниципальной программы муниципального образования Приморско-Ахтарский район "Развитие образования"" № 1698 от 14.11.2014г.</t>
  </si>
  <si>
    <t>3.02.00.0.001</t>
  </si>
  <si>
    <t>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Российской Федерации об образовании и законодательством Российской Федерации о муниципальной службе;</t>
  </si>
  <si>
    <t>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прав  на решение вопросов, не отнесенных к вопросам местного значения муниципального района</t>
  </si>
  <si>
    <t>3.03.00.0.000</t>
  </si>
  <si>
    <t>осуществление расходов на дополнительные меры социальной поддержки и социальной помощи для отдельных категорий граждан</t>
  </si>
  <si>
    <t>3.04.00.0.000</t>
  </si>
  <si>
    <t>организация оказания медицинской помощи в соответствии с территориальной программой государственных гарантий бесплатного оказания гражданам медицинской помощи (за исключением медицинской помощи, оказываемой в федеральных медицинских организациях, перечень которых утверждается уполномоченным Правительством Российской Федерации федеральным органом исполнительной власти, и медицинской помощи, оказываемой в специализированных кожно-венерологических, противотуберкулезных, наркологических, онкологических диспансерах и других специализированных медицинских учреждениях) в Краснодарском крае</t>
  </si>
  <si>
    <t>3.01.00.0.000</t>
  </si>
  <si>
    <t xml:space="preserve">РС "О принятии к осуществлению  отдельных гос.полномочий КК по организации оздоровления и отдыха детей" № 35 от 02.06.2010г. </t>
  </si>
  <si>
    <t xml:space="preserve">02.06.2010 - не установлен; 
</t>
  </si>
  <si>
    <t>78.2.00.60670</t>
  </si>
  <si>
    <t>78.2.00.60680</t>
  </si>
  <si>
    <t>78.2.00..60720</t>
  </si>
  <si>
    <t>78.2..00.60730</t>
  </si>
  <si>
    <t>78.1.00.60840</t>
  </si>
  <si>
    <t>ЗКК от 15 декабря 2004г. № 805-КЗ "О наделении органов местного самоуправления муниципальных образований КК отдельными государственными полномочиями в области социальной сферы"</t>
  </si>
  <si>
    <t>ст. 1;</t>
  </si>
  <si>
    <t xml:space="preserve">05.01.2012- не установлен; 
</t>
  </si>
  <si>
    <t>Пост. адм. МО "Об утверждении муниципальной программы муниципального образования Приморско-Ахтарский район "Развитие топливно-энергетического комплекса муниципального образования Приморско-Ахтарский район" № 412 от 13.05.2016г.</t>
  </si>
  <si>
    <t xml:space="preserve">с 13.05.2016 по 31.12.2018; 
</t>
  </si>
  <si>
    <t>05.1.01.10310</t>
  </si>
  <si>
    <t>Пост. адм. МО "Об утверждении муниципальной программы муниципального образования Приморско-Ахтарский район "Организация отдыха детей в каникулярное время в муниципальном образовании Приморско-Ахтарский район"" № 563 от 18.05.2015г.</t>
  </si>
  <si>
    <t>создание, развитие и обеспечение охраны лечебно-оздоровительных местностей и курортов местного значения на территории муниципального района, а также осуществление муниципального контроля в области использования и охраны особо охраняемых природных территорий местного значения</t>
  </si>
  <si>
    <t xml:space="preserve">Глава 3 статья 15 пункт 1 подпункт 5; 
</t>
  </si>
  <si>
    <t xml:space="preserve"> "Устав МО Приморско-Ахтарский район" № 565 от 15.04.2015; 
</t>
  </si>
  <si>
    <t xml:space="preserve">Глава 2 статья 8 пункт 1 подпункт 1; 
</t>
  </si>
  <si>
    <t xml:space="preserve">23.05.2015 - не установлен; 
</t>
  </si>
  <si>
    <t>Пункт 1</t>
  </si>
  <si>
    <t xml:space="preserve">Глава 2 статья 8 пункт 1 подпункт 3; 
</t>
  </si>
  <si>
    <t xml:space="preserve">Глава 2 статья 8 пункт 1 подпункт 5; 
</t>
  </si>
  <si>
    <t xml:space="preserve">Глава 2 статья 8 пункт 1 подпункт 7; 
</t>
  </si>
  <si>
    <t xml:space="preserve">Глава 2 статья 8 пункт 1 подпункт 10; 
</t>
  </si>
  <si>
    <t xml:space="preserve">Глава 2 статья 8 пункт 1 подпункт 20; 
</t>
  </si>
  <si>
    <t xml:space="preserve">Глава 2 статья 8 пункт 1 подпункт 21; 
</t>
  </si>
  <si>
    <t xml:space="preserve">Глава 2 статья 8 пункт 1 подпункт 30; 
</t>
  </si>
  <si>
    <t xml:space="preserve">Глава 2 статья 8 пункт 1 подпункт 22; 
</t>
  </si>
  <si>
    <t xml:space="preserve">Глава 2 статья 8 пункт 1 подпункт 23; 
</t>
  </si>
  <si>
    <t xml:space="preserve">Глава 2 статья 10 пункт 1 подпункт 3; 
</t>
  </si>
  <si>
    <t xml:space="preserve">Глава 2 статья 10 пункт 1 подпункт 8; 
</t>
  </si>
  <si>
    <t xml:space="preserve">Глава 2 статья 10 пункт 1 подпункт 10; 
</t>
  </si>
  <si>
    <t xml:space="preserve">Глава 2 статья 10 пункт 1 подпункт 7; 
</t>
  </si>
  <si>
    <t xml:space="preserve">Глава 2 статья 8 пункт 1, подпункт 1; </t>
  </si>
  <si>
    <t xml:space="preserve">Глава 3 статья 11 пункт 8, </t>
  </si>
  <si>
    <t xml:space="preserve">Закон Краснодарского края от 3 июля 2015 г. N 3211-КЗ "О наделении органов местного самоуправления в Краснодарском крае отдельными государственными полномочиями Краснодарского края по реализации мер государственной поддержки по обеспечению жильем граждан, лишившихся жилого помещения в результате чрезвычайных ситуаций"
</t>
  </si>
  <si>
    <t xml:space="preserve">03.07.2015 - не установлен; 
</t>
  </si>
  <si>
    <t>Устав МБУЗ "ЦРБ им. Кравченко Н.Г." № 2437 от 07.11.2011г.</t>
  </si>
  <si>
    <t>Устав МБУЗ "Районная стоматологическая поликлиника" № 1999 от 22.09.2011г.</t>
  </si>
  <si>
    <t xml:space="preserve">04.06.2011- не установлен; 
</t>
  </si>
  <si>
    <t>Решение Совета "Об утверждении положения о порядке управления и распоряжения объектами муниципальной собственности МО Приморско-Ахтарский район" № 134 от 30.03.2011г.</t>
  </si>
  <si>
    <t xml:space="preserve">Глава 3 статья 15  пункт 1, подпункт 10; 
</t>
  </si>
  <si>
    <t>Пост. адм. МО "Об утверждении муниципальной программы МО Приморско-Ахтарский район "Экономическое развитие" № 266 от 25.02.2015. (подпрограмма "Поддержка малого и среднего предпринимательства в муниципальном образовании Приморско-Ахтарский район")</t>
  </si>
  <si>
    <t>Пост. адм. МО "Об утверждении муниципальной программы МО Приморско-Ахтарский район "Экономическое развитие" № 266 от 25.02.2015. (подпрограмма "Формирование и продвижение экономически и инвестиционно привлекательного образа МО Приморско-Ахтарский район зе его пределами")</t>
  </si>
  <si>
    <t>52.2.00.60880</t>
  </si>
  <si>
    <t>52.2.00.60900</t>
  </si>
  <si>
    <t>52.2.00.62340</t>
  </si>
  <si>
    <t>13.1.01.60910</t>
  </si>
  <si>
    <t>13.1.01.60090</t>
  </si>
  <si>
    <t>13.1.02.61650</t>
  </si>
  <si>
    <t>15.1.02.10790</t>
  </si>
  <si>
    <t xml:space="preserve">Глава 3 статья 15 пункт 1 подпункт 6.1; 
</t>
  </si>
  <si>
    <t xml:space="preserve">Глава 2 статья 8 пункт 1 подпункт 27; 
</t>
  </si>
  <si>
    <t xml:space="preserve"> "Устав МО Приморско-Ахтарский район" № 77 от 30.03.2016; 
</t>
  </si>
  <si>
    <t xml:space="preserve">12.05.2016 - не установлен; 
</t>
  </si>
  <si>
    <t xml:space="preserve">Глава 3 статья 15 пункт 1 подпункт 15.1; 
</t>
  </si>
  <si>
    <t xml:space="preserve">Глава 2 статья 8 пункт 1 подпункт 29; 
</t>
  </si>
  <si>
    <t xml:space="preserve">Глава 3 статья 15 пункт 1 подпункт 19.1; 
</t>
  </si>
  <si>
    <t>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</si>
  <si>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 xml:space="preserve">Глава 2 статья 8 пункт 1 подпункт 17; 
</t>
  </si>
  <si>
    <t>создание условий для оказания медицинской помощи населению на территории муниципального района (за исключением территорий поселений,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организациях,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бесплатного оказания гражданам медицинской помощ</t>
  </si>
  <si>
    <t>14.1.01.10810</t>
  </si>
  <si>
    <t>Отчетный период  2017 год</t>
  </si>
  <si>
    <t xml:space="preserve"> 2021 год</t>
  </si>
  <si>
    <t>52.6.00.40030</t>
  </si>
  <si>
    <t>75.4.00.5422F</t>
  </si>
  <si>
    <t>16.1.02.10050</t>
  </si>
  <si>
    <t>16.1.02.10060</t>
  </si>
  <si>
    <t>18.1.02.10820</t>
  </si>
  <si>
    <t>18.1.03.10820</t>
  </si>
  <si>
    <t>08.1.01.S0470</t>
  </si>
  <si>
    <t>21.1.01.60850</t>
  </si>
  <si>
    <t>21.1.02.60810</t>
  </si>
  <si>
    <t>21.1.02.61080</t>
  </si>
  <si>
    <t>21.1.02.10930</t>
  </si>
  <si>
    <t>21.1.03.60480</t>
  </si>
  <si>
    <t>12.01.2017 -31.01.2017;</t>
  </si>
  <si>
    <t>Устав  МКУ " Центр муниципальных закупок и услуг" (в новой редакции) пост. адм. МО № 2227 от  28.12.2017.</t>
  </si>
  <si>
    <t xml:space="preserve">28.12.2017 - не установлен; 
</t>
  </si>
  <si>
    <t xml:space="preserve">21.12.2017 - не установлен; 
</t>
  </si>
  <si>
    <t>Устав МКУ "Межведомственная централизованная бухгалтерия МО Приморско-Ахтарский район" (в новой редакции)  №2177 от  21.12.2017</t>
  </si>
  <si>
    <t xml:space="preserve">Устав МКУ "ЦБ учреждений здравоохранения Приморско-Ахтарского района"  № 1042 от 27.05.2013г.  </t>
  </si>
  <si>
    <t xml:space="preserve">27.05.2013г. - не установлен; </t>
  </si>
  <si>
    <t>Устав МКУ "Централизованная бухгалтерия учреждений образования Приморско-Ахтарского района" (в новой редакции)  № 2179 от  21.12.2017</t>
  </si>
  <si>
    <t>Пост. адм. МО "Об утверждении адресной инвестиционной   программы муниципального образования Приморско-Ахтарский район на 2018 год и на плановый период 2019 и 2020 годов" № 236 от 16.03.2018г.</t>
  </si>
  <si>
    <t xml:space="preserve">с 16.16.2018 по 31.12.2020; 
</t>
  </si>
  <si>
    <t>Пост. адм. МО "Об утверждении муниципальной программы "Развитие здравоохранения"  № 1961 от 13.11.2017г.</t>
  </si>
  <si>
    <t>3.01.01.0.000</t>
  </si>
  <si>
    <t>по перечню, предусмотренному частью 1 статьи 15 и частью 4 статьи 14 Федерального закона от 6 октября 2003 г. № 131-ФЗ «Об общих принципах организации местного самоуправления в Российской Федерации», всего</t>
  </si>
  <si>
    <t>3.01.01.0.003</t>
  </si>
  <si>
    <t>3.01.01.0.005</t>
  </si>
  <si>
    <t>3.01.01.0.018</t>
  </si>
  <si>
    <t>3.01.01.0.023</t>
  </si>
  <si>
    <t>3.01.01.0.026</t>
  </si>
  <si>
    <t>3.02.00.0.002</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</si>
  <si>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</si>
  <si>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3.04.01.0.000</t>
  </si>
  <si>
    <t>3.04.01.0.002</t>
  </si>
  <si>
    <t>на организацию оказания населению субъекта Российской Федерации первичной медико-санитарной помощи, специализированной, в том числе высокотехнологичной, медицинской помощи, скорой, в том числе скорой специализированной, медицинской помощи и паллиативной медицинской помощи, проведение медицинских экспертиз, медицинских осмотров и медицинских освидетельствований в медицинских организациях, подведомственных исполнительным органам государственной власти субъекта Российской Федерации</t>
  </si>
  <si>
    <t xml:space="preserve">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
</t>
  </si>
  <si>
    <t>на организацию проведения на территории субъекта Российской Федерации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t>
  </si>
  <si>
    <t>Глава муниципального образования Приморско-Ахтарский район</t>
  </si>
  <si>
    <t>М.В. Бондаренко</t>
  </si>
  <si>
    <t>3.01.01.0.001</t>
  </si>
  <si>
    <t>на организацию безвозмездного обеспечения донорской кровью и (или) ее компонентами, а также организацию обеспечения лекарственными препаратами для медицинского применения, специализированными продуктами лечебного питания, медицинскими изделиями, средствами для дезинфекции, дезинсекции и дератизации при оказании медицинской помощи, проведение медицинских экспертиз, медицинских осмотров и медицинских освидетельствований в соответствии с подпунктами 5 и 21 пункта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</si>
  <si>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на организацию и осуществление на территории субъекта Российской Федерации мероприятий по предупреждению терроризма и экстремизма, минимизации их последствий, за исключением вопросов, решение которых отнесено к ведению Российской Федерации</t>
  </si>
  <si>
    <t>3.04.02.0.000</t>
  </si>
  <si>
    <t>за счет собственных доходов и источников финансирования дефицита бюджета муниципального района, всего</t>
  </si>
  <si>
    <t>составление и рассмотрение проекта бюджета муниципального района, утверждение и исполнение бюджета муниципального района, осуществление контроля за его исполнением, составление и утверждение отчета об исполнении бюджета муниципального района</t>
  </si>
  <si>
    <t>Номер</t>
  </si>
  <si>
    <t>текущий 2018 год</t>
  </si>
  <si>
    <t>плановый период</t>
  </si>
  <si>
    <t>Всего</t>
  </si>
  <si>
    <t>утвержденные бюджетные назначения</t>
  </si>
  <si>
    <t>исполнено</t>
  </si>
  <si>
    <t>1.1.1.1.</t>
  </si>
  <si>
    <t>1.1.1.3.</t>
  </si>
  <si>
    <t>1.1.1.5.</t>
  </si>
  <si>
    <t>1.1.1.11.</t>
  </si>
  <si>
    <t>3.01.01.0.011</t>
  </si>
  <si>
    <t>1.1.1.13.</t>
  </si>
  <si>
    <t>3.01.01.0.013</t>
  </si>
  <si>
    <t>осуществление в пределах своих полномочий мероприятий по обеспечению организации отдыха детей в каникулярное время, включая мероприятия по обеспечению безопасности их жизни и здоровья</t>
  </si>
  <si>
    <t>1.1.1.22.</t>
  </si>
  <si>
    <t>3.01.01.0.022</t>
  </si>
  <si>
    <t>1.1.1.23.</t>
  </si>
  <si>
    <t>1.1.1.25.</t>
  </si>
  <si>
    <t>3.01.01.0.025</t>
  </si>
  <si>
    <t xml:space="preserve">утверждение схемы размещения рекламных конструкций, выдача разрешений на установку и эксплуатацию рекламных конструкций на территории муниципального района, аннулирование таких разрешений, выдача предписаний о демонтаже самовольно установленных рекламных конструкций на территории муниципального района, осуществляемые в соответствии с Федеральным законом от 13 марта 2006 г. № 38-ФЗ «О рекламе» </t>
  </si>
  <si>
    <t>1.1.1.26.</t>
  </si>
  <si>
    <t>1.1.1.32.</t>
  </si>
  <si>
    <t>3.01.01.0.032</t>
  </si>
  <si>
    <t>1.1.1.35.</t>
  </si>
  <si>
    <t>3.01.01.0.035</t>
  </si>
  <si>
    <t>1.1.1.36.</t>
  </si>
  <si>
    <t>3.01.01.0.036</t>
  </si>
  <si>
    <t>1.1.1.37.</t>
  </si>
  <si>
    <t>3.01.01.0.037</t>
  </si>
  <si>
    <t>3.01.01.0.038</t>
  </si>
  <si>
    <t>1.1.1.38.</t>
  </si>
  <si>
    <t>1.1.1.39</t>
  </si>
  <si>
    <t>3.01.01.0.039</t>
  </si>
  <si>
    <t>создание условий для расширения рынка сельскохозяйственной продукции, сырья и продовольствия</t>
  </si>
  <si>
    <t>1.1.1.42</t>
  </si>
  <si>
    <t>3.01.01.0.042</t>
  </si>
  <si>
    <t>содействие развитию малого и среднего предпринимательства</t>
  </si>
  <si>
    <t>1.1.1.43.</t>
  </si>
  <si>
    <t>3.01.01.0.043</t>
  </si>
  <si>
    <t>1.1.1.44.</t>
  </si>
  <si>
    <t>3.01.01.0.044</t>
  </si>
  <si>
    <t>обеспечение условий для развития на территории муниципального района физической культуры, школьного спорта и массового спорта</t>
  </si>
  <si>
    <t>1.2.</t>
  </si>
  <si>
    <t>1.2.1.</t>
  </si>
  <si>
    <t>1.2.2.</t>
  </si>
  <si>
    <t>функционирование органов местного самоуправления без учета оплаты труда</t>
  </si>
  <si>
    <t>функционирование органов местного самоуправления в части оплаты труда</t>
  </si>
  <si>
    <t>1.2.3.</t>
  </si>
  <si>
    <t>3.02.00.0.003</t>
  </si>
  <si>
    <t>создание муниципальных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 (в части общеотраслевых учреждений)</t>
  </si>
  <si>
    <t>1.2.8.</t>
  </si>
  <si>
    <t>3.02.00.0.008</t>
  </si>
  <si>
    <t>1.2.15.</t>
  </si>
  <si>
    <t>3.02.00.0.015</t>
  </si>
  <si>
    <t>полномочия в сфере стратегического планирования, предусмотренными Федеральным законом от 28 июня 2014 года № 172-ФЗ "О стратегическом планировании в Российской Федерации"</t>
  </si>
  <si>
    <t>1.2.17.</t>
  </si>
  <si>
    <t>3.02.00.0.017</t>
  </si>
  <si>
    <t>1.2.19.</t>
  </si>
  <si>
    <t>3.02.00.0.019</t>
  </si>
  <si>
    <t>1.3</t>
  </si>
  <si>
    <t>1.4</t>
  </si>
  <si>
    <t>1.4.1</t>
  </si>
  <si>
    <t>1.4.1.2.</t>
  </si>
  <si>
    <t>по составлению списков кандидатов в присяжные заседатели</t>
  </si>
  <si>
    <t>за счет субвенций, предоставленных из бюджета субъекта Российской Федерации, всего</t>
  </si>
  <si>
    <t>1.4.2</t>
  </si>
  <si>
    <t>1.4.2.2.</t>
  </si>
  <si>
    <t>3.04.02.0.002</t>
  </si>
  <si>
    <t>1.4.2.31.</t>
  </si>
  <si>
    <t>3.04.02.0.031</t>
  </si>
  <si>
    <t>3.04.02.0.043</t>
  </si>
  <si>
    <t>3.04.03.0.000</t>
  </si>
  <si>
    <t>за счет субвенций, предоставленных из федерального бюджета, всего</t>
  </si>
  <si>
    <t>1.1.1.18.</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</si>
  <si>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городской местности</t>
  </si>
  <si>
    <t>оказание поддержки социально ориентированным некоммерческим организациям, благотворительной деятельности и добровольчеству</t>
  </si>
  <si>
    <t>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полномочий органов местного самоуправления муниципального района по решению вопросов местного значения муниципального района,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</si>
  <si>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21.1.03.60960</t>
  </si>
  <si>
    <t>1.1.1.</t>
  </si>
  <si>
    <t>1.1.</t>
  </si>
  <si>
    <t>Пост. адм.  МО "Об утверждении порядка финансирования  за счет средств бюджета МО Приморско-Ахтарский район спортивных мероприятий, включенных в календарный план официальных физкультурных и  спортивных мероприятий Приморско-Ахтарского района" № 1946 от 19.12.2014</t>
  </si>
  <si>
    <t xml:space="preserve">с 19.12.2014-не установлен; 
</t>
  </si>
  <si>
    <t xml:space="preserve"> Пост. адм. МО "Об утверждении Устава муниципального бюджетного учреждения физкультурно-спортивный центр "Лидер"  Приморско-Ахтарский района в новой редакции" № 2202 от 26.12.2017;
</t>
  </si>
  <si>
    <t>РС "Об утверждении перечня мероприятий по физической культуре и спорту администрации муниципального образования Приморско-Ахтарский район на 2018 год" № 380 от 28.03.2018г.</t>
  </si>
  <si>
    <t xml:space="preserve">28.03.2018 - 31.12.2018;
</t>
  </si>
  <si>
    <t>16.1.02.10780</t>
  </si>
  <si>
    <t>21.1.02.60690</t>
  </si>
  <si>
    <t>21.1.04.S1630</t>
  </si>
  <si>
    <t>3.01.01.0.021</t>
  </si>
  <si>
    <t>1.1.1.21.</t>
  </si>
  <si>
    <t xml:space="preserve">обслуживание муниципального долга без учета обслуживания долговых обязательств в части процентов, пеней и штрафных санкций по бюджетным кредитам, полученным из региональных и местных бюджетов </t>
  </si>
  <si>
    <t>3.02.00.0.004</t>
  </si>
  <si>
    <t>1.2.4.</t>
  </si>
  <si>
    <t xml:space="preserve">обслуживание долговых обязательств в части процентов, пеней и штрафных санкций по бюджетным кредитам, полученным из региональных и местных бюджетов </t>
  </si>
  <si>
    <t xml:space="preserve">Договор "Оказание финансовых услуг по предоставлению кредита муниципальному образованию Приморско-Ахтарский район в форме невозобновляемой кредитной линии для финансирования дефицита бюджета муниципального образования Приморско-Ахтарский район"  от 04.09.2015 №2015.330929; </t>
  </si>
  <si>
    <t xml:space="preserve">оговор "Договор о предоставлении бюджетного кредита бюджету муниципального образования Приморско-Ахтарский район из краевого бюджета на частичное покрытие дефицита бюджета от 14.04.2017 №21; 
</t>
  </si>
  <si>
    <t xml:space="preserve">Договор "Договор о предоставлении бюджету муниципального образования Приморско-Ахтарский район из краевого бюджета бюджетного кредита на частичное покрытие дефицита бюджета от 03.03.2016 №4; 
</t>
  </si>
  <si>
    <t xml:space="preserve">Пункт 1, подпункт 1.1.; 
</t>
  </si>
  <si>
    <t xml:space="preserve">с 14.04.2017 по 20.03.2018; 
</t>
  </si>
  <si>
    <t xml:space="preserve">с 03.03.2016 по 01.03.2017; 
</t>
  </si>
  <si>
    <t xml:space="preserve">с 04.09.2015 по 31.08.2017; 
</t>
  </si>
  <si>
    <t>3.03.03.0.000</t>
  </si>
  <si>
    <t>1.3.3</t>
  </si>
  <si>
    <t xml:space="preserve">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</si>
  <si>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1.3.3.1.</t>
  </si>
  <si>
    <t>3.03.03.0.001</t>
  </si>
  <si>
    <t>Предоставление доплаты за выслугу лет к трудовой пенсии муниципальным служащим за счет средств местного бюджета</t>
  </si>
  <si>
    <t>1.3.3.2.</t>
  </si>
  <si>
    <t>3.03.03.0.002</t>
  </si>
  <si>
    <t>3.04.02.0.001</t>
  </si>
  <si>
    <t>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</si>
  <si>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</si>
  <si>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1.4.2.1.</t>
  </si>
  <si>
    <t>3.04.02.0.005</t>
  </si>
  <si>
    <t>1.4.2.05.</t>
  </si>
  <si>
    <t>Поддержка сельскохозяйственного производства (за исключением мероприятий, предусмотренных федеральными целевыми программами), разработки и реализации государственных программ (подпрограмм) субъекта Российской Федерации, содержащих мероприятия, направленные на развитие малого и среднего предпринимательства, и проектов в области развития субъектов малого и среднего предпринимательства (в части поддержки сельскохозяйственного производства в сфере животноводства с учетом рыбоводства и рыболовства)</t>
  </si>
  <si>
    <t>1.4.2.06.</t>
  </si>
  <si>
    <t>3.04.02.0.006</t>
  </si>
  <si>
    <t>Поддержка сельскохозяйственного производства (за исключением мероприятий, предусмотренных федеральными целевыми программами), разработки и реализации государственных программ (подпрограмм) субъекта Российской Федерации, содержащих мероприятия, направленные на развитие малого и среднего предпринимательства, и проектов в области развития субъектов малого и среднего предпринимательства (в части поддержки сельскохозяйственного производства в сфере растениеводства)</t>
  </si>
  <si>
    <t>3.04.02.0.028</t>
  </si>
  <si>
    <t>1.4.2.28.</t>
  </si>
  <si>
    <t>3.04.02.0.033</t>
  </si>
  <si>
    <t>1.4.2.33.</t>
  </si>
  <si>
    <t>3.04.02.0.36</t>
  </si>
  <si>
    <t>1.4.2.36.</t>
  </si>
  <si>
    <t>3.04.02.0.036</t>
  </si>
  <si>
    <t>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льготным категориям граждан)</t>
  </si>
  <si>
    <t>1.4.2.38.</t>
  </si>
  <si>
    <t>3.04.02.0.38</t>
  </si>
  <si>
    <t>3.04.02.0.038</t>
  </si>
  <si>
    <t>3.04.02.0.054</t>
  </si>
  <si>
    <t>1.4.2.54.</t>
  </si>
  <si>
    <t>3.04.02.0.057</t>
  </si>
  <si>
    <t>1.4.2.57.</t>
  </si>
  <si>
    <t>1.4.3.00.</t>
  </si>
  <si>
    <t>3.05.00.0.000</t>
  </si>
  <si>
    <t>отдельные государственные полномочия, не переданные, но осуществляемые органами местного самоуправления за счет субвенций из бюджета субъекта Российской Федерации</t>
  </si>
  <si>
    <t>3.05.01.0.000</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</si>
  <si>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начального общего, основного общего, общего образования в муниципальных общеобразовательных организациях в городской местности)</t>
  </si>
  <si>
    <t>1.5.1.00.</t>
  </si>
  <si>
    <t>3.05.02.0.000</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</si>
  <si>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начального общего, основного общего, общего образования в муниципальных общеобразовательных организациях в сельской местности)</t>
  </si>
  <si>
    <t>1.5.2.00.</t>
  </si>
  <si>
    <t xml:space="preserve">Глава 3 статья 15.1  пункт 1; 
</t>
  </si>
  <si>
    <t>Федеральный закон  от 06.10.+F392:H3962003г. № 131-ФЗ "Об общих принципах организации местного самоуправления в Российской Федерации"</t>
  </si>
  <si>
    <t>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(в части обеспечения деятельности прочих учреждений образования (централизованные бухгалтерии, межшкольные учебные комбинаты, хозяйственные эксплуатационные конторы и другие)</t>
  </si>
  <si>
    <r>
      <t xml:space="preserve">от  </t>
    </r>
    <r>
      <rPr>
        <u val="single"/>
        <sz val="10"/>
        <rFont val="Arial"/>
        <family val="2"/>
      </rPr>
      <t xml:space="preserve">01.08.2018 г.  </t>
    </r>
    <r>
      <rPr>
        <sz val="10"/>
        <rFont val="Arial"/>
        <family val="2"/>
      </rPr>
      <t xml:space="preserve"> № </t>
    </r>
    <r>
      <rPr>
        <u val="single"/>
        <sz val="10"/>
        <rFont val="Arial"/>
        <family val="2"/>
      </rPr>
      <t>1</t>
    </r>
  </si>
  <si>
    <t>03.1.04.10260</t>
  </si>
  <si>
    <t xml:space="preserve">Исполнительный лист  серии ФС №016496293 на основании решения Арбитражного суда Краснодарского края по делу №А32-29214/16 выданный  31 октября 2016г.на взыскание за счет средств казны муниципального образования Приморско-Ахтарский район в пользу АО «НЭСК» </t>
  </si>
  <si>
    <t>21.1.04.11230</t>
  </si>
  <si>
    <t>70.1.00.62730</t>
  </si>
  <si>
    <t>Исполнительный лист  серии ФС №019432154 от 01.06.2018г. на основании решения Арбитражного суда Краснодарского края по делу №А32-39102/17 на взыскание с МКУ МЦБ в пользу ООО "1С" компенсации за нарушение авторских прав а также судебных расходов</t>
  </si>
  <si>
    <t>3.06.00.0.000</t>
  </si>
  <si>
    <t>Расходные обязательства, возникшие в результате принятия нормативных правовых актов муниципального района, заключения соглашений, предусматривающих предоставление межбюджетных трансфертов из бюджета муниципального района другим бюджетам бюджетной системы Российской Федерации, всего</t>
  </si>
  <si>
    <t>по предоставлению иных межбюджетных трансфертов в бюджет городского, сельского поселения в случае заключения соглашения с органами местного самоуправления отдельных поселений, входящих в состав муниципального района, о передаче им осуществления части своих полномочий по решению вопросов местного значения, всего</t>
  </si>
  <si>
    <t>3.06.04.0.000</t>
  </si>
  <si>
    <t>3.06.04.1.000</t>
  </si>
  <si>
    <t>1.6.4.01.</t>
  </si>
  <si>
    <t>Создание, содержание и организация деятельности аварийно-спасательных служб и (или) аварийно-спасательных формирований на территории сельских поселений</t>
  </si>
  <si>
    <t xml:space="preserve">Глава 3 статья 14  пункт 3,4; статья 15  пункт 4; 
</t>
  </si>
  <si>
    <t xml:space="preserve">Глава 2 статья 8 пункт 3 подпункт 6); 
</t>
  </si>
  <si>
    <t>17.1.05.10090</t>
  </si>
  <si>
    <t>Предварительный Реестр расходных обязательств администрации МО Приморско-Ахтарский район</t>
  </si>
  <si>
    <t>за счет собственных доходов и источников финансирования дефицита бюджета муниципального района</t>
  </si>
  <si>
    <t>01.2.07.10580</t>
  </si>
  <si>
    <t>07</t>
  </si>
  <si>
    <t>01</t>
  </si>
  <si>
    <t xml:space="preserve">Глава 2 статья 8 пункт 1 подпункт 10; </t>
  </si>
  <si>
    <t xml:space="preserve"> Пост. адм. МО "Об утверждении Устава муниципального бюджетного учреждения физкультурно-спортивный центр "Лидер"  Приморско-Ахтарский района в новой редакции" № 2202 от 26.12.2017;</t>
  </si>
  <si>
    <t>РС "О создании Отдела физической культуры и спорта администрации муниципального образования Приморско-Ахтарский район" № 345 от 22.12.2017г.</t>
  </si>
  <si>
    <t>с 22.12.2017г. - не установлен;</t>
  </si>
  <si>
    <t>03.1.02.10510</t>
  </si>
  <si>
    <t>03.2.01.00190</t>
  </si>
  <si>
    <t xml:space="preserve"> Пост. адм. МО "О введении и условиях осуществления денежных выплат отдельным категориям работников муниципальных учреждений в сфере физической культуры и спорта МО Приморско-Ахтарский район"  № 1625от 06.08.2012г.</t>
  </si>
  <si>
    <t>1.1.1.46</t>
  </si>
  <si>
    <t>организация и осуществление мероприятий межпоселенческого характера по работе с детьми и молодежью</t>
  </si>
  <si>
    <t>3.01.01.0.046</t>
  </si>
  <si>
    <t xml:space="preserve">Глава 3 статья 15 пункт 1 подпункт 27; 
</t>
  </si>
  <si>
    <t>Пост. главы адм. МО "Об утверждении Устава МУ "Молодежный центр МО Приморско-Ахтарский район "Спектр" №12 от  16.01.2005.</t>
  </si>
  <si>
    <t xml:space="preserve">16.01.2005 - не установлен; 
</t>
  </si>
  <si>
    <t>Пост. главы адм. МО "Об утверждении Устава МКУ "Молодежный центр МО Приморско-Ахтарский район "Спектр" в новой редакции" №2204 от  26.12.2017.</t>
  </si>
  <si>
    <t xml:space="preserve">26.12.2017 - не установлен; 
</t>
  </si>
  <si>
    <t>РС "Об утверждении Положения об отделе по делам молодежи администрации муниципального образования Приморско-Ахтарский район" № 151 от 16.12.2005г.</t>
  </si>
  <si>
    <t xml:space="preserve">с 01.01.2006 - не установлен; 
</t>
  </si>
  <si>
    <t>Пост. админ.МО "Об утверждении муниципальной программы МО  Приморско-Ахтарский район "Молодежь Приморско-Ахтарского района"  № 1699  от 14.11.2014г.</t>
  </si>
  <si>
    <t xml:space="preserve">с 14.11.2014 по 31.12.2019; 
</t>
  </si>
  <si>
    <t xml:space="preserve">Глава 2 статья 8 пункт 1 подпункт 25; 
</t>
  </si>
  <si>
    <t>04.1.01.10250</t>
  </si>
  <si>
    <t>04.1.01.10560</t>
  </si>
  <si>
    <t>04.1.02.10250</t>
  </si>
  <si>
    <t>04.1.04.00590</t>
  </si>
  <si>
    <t>04.1.04.00190</t>
  </si>
  <si>
    <t>50.1.00.00190</t>
  </si>
  <si>
    <t xml:space="preserve"> "Устав МО Приморско-Ахтарский район" № 77   от 30.03.2016; 
</t>
  </si>
  <si>
    <t>19.2.01.00190</t>
  </si>
  <si>
    <t xml:space="preserve">18.05.2017 - не установлен; 
</t>
  </si>
  <si>
    <t>Решение Совета МО Приморско-Ахтарский район от 17.12.2009г. № 860 "Об  утверждении Положения о финансовом управлении МО Приморско-Ахтарский район"</t>
  </si>
  <si>
    <t>п.1</t>
  </si>
  <si>
    <t xml:space="preserve">Постановление администрации МО Приморско-Ахтарский район "Об утверждении муниципальной программы муниципального образования Приморско-Ахтасркий район "Управление муниципальными финансами муниципального образования Приморско-Ахтарский район" от 10.11.2016 года № 1175 </t>
  </si>
  <si>
    <t xml:space="preserve">01.01.2017 - 31.12.2019; 
</t>
  </si>
  <si>
    <t>выравнивание уровня бюджетной обеспеченности поселений, входящих в состав муниципального района, за счет средств бюджета муниципального района</t>
  </si>
  <si>
    <t xml:space="preserve">Глава 3 статья 15 пункт 1 подпункт 20; 
</t>
  </si>
  <si>
    <t>14</t>
  </si>
  <si>
    <t>19.1.01.10890</t>
  </si>
  <si>
    <t>19.1.01.S0030</t>
  </si>
  <si>
    <t>19.1.01.60030</t>
  </si>
  <si>
    <t>"Об  утверждении Методики расчета налогового потенциала по видам налогов, входящих в репрезентативный перечень налогов, для расчета налогового потенциала поселений Приморско-Ахтарского района и Методики расчета индекса бюджетных расходов поселений Приморско-Ахтарского района" от 05.10.2011г. № 182</t>
  </si>
  <si>
    <t xml:space="preserve">12.01.2012 - не установлен; 
</t>
  </si>
  <si>
    <t xml:space="preserve">Глава 2 статья 8 пункт 1 подпункт 1; </t>
  </si>
  <si>
    <t xml:space="preserve">Глава 2 статья 8 пп 19; </t>
  </si>
  <si>
    <t xml:space="preserve">12.05.2016 - не установлен; </t>
  </si>
  <si>
    <t>3.06.01.0.001</t>
  </si>
  <si>
    <t xml:space="preserve">по предоставлению дотаций на выравнивание бюджетной обеспеченности городских, сельских поселений, всего </t>
  </si>
  <si>
    <t>3.06.01.0.000</t>
  </si>
  <si>
    <t>54.2.00.00190</t>
  </si>
  <si>
    <t>РС "О создании органа местного самоуправления МО Приморско-Ахтарский район и  утверждении Положения о контрольно-счетной палате МО Приморско-Ахтарский район" № 241 от 28.03.2012г.</t>
  </si>
  <si>
    <t xml:space="preserve">05.04.2012 - не установлен; 
</t>
  </si>
  <si>
    <t>3.01.02.0.000</t>
  </si>
  <si>
    <t xml:space="preserve"> в случаях заключения соглашения с органами местного самоуправления отдельных поселений о передаче муниципальному району осуществления части  полномочий по решению вопросов местного значения поселения, всего</t>
  </si>
  <si>
    <t>3.01.02.0.048</t>
  </si>
  <si>
    <t>1.2.48.</t>
  </si>
  <si>
    <t>п.1, 3</t>
  </si>
  <si>
    <t xml:space="preserve">01.01.2017- 31.12.2017г.
</t>
  </si>
  <si>
    <t>54.2.00.20510</t>
  </si>
  <si>
    <t xml:space="preserve">01.01.2018- 31.12.2018г.
</t>
  </si>
  <si>
    <t>1.2.49.</t>
  </si>
  <si>
    <t>3.01.02.0.049</t>
  </si>
  <si>
    <t>РС МО Приморско-Ахтарский район "О заключении соглашения о передаче контрольно-счетной палате МО Приморско-Ахтарский район полномочий  контрольно-счетного органа Приморско-Ахтарского городского поселения Приморско-Ахтарского района по осуществлению внешнего муниципального финансового контроля" № 335 от 29.11.2017;</t>
  </si>
  <si>
    <t>РС Ахтарского сельского поселения "О передаче контрольно-счетной палате МО Приморско-Ахтарский район полномочий  контрольно-счетного органа Ахтарского сельского поселения Приморско-Ахтарского района по осуществлению внешнего муниципального финансового контроля" № 144 от 08.11.2016;</t>
  </si>
  <si>
    <t>РС Бородинского сельского поселения "О передаче контрольно-счетной палате МО Приморско-Ахтарский район полномочий  контрольно-счетного органа Бородинского сельского поселения Приморско-Ахтарского района по осуществлению внешнего муниципального финансового контроля" № 123 от 08.11.2016;</t>
  </si>
  <si>
    <t>РС Бриньковского сельского поселения "О передаче контрольно-счетной палате МО Приморско-Ахтарский район полномочий  контрольно-счетного органа Бриньковского сельского поселения Приморско-Ахтарского района по осуществлению внешнего муниципального финансового контроля" № 93 от 15.11.2016;</t>
  </si>
  <si>
    <t>РС Новопокровского сельского поселения "О передаче контрольно-счетной палате МО Приморско-Ахтарский район полномочий  контрольно-счетного органа Новопокровского сельского поселения Приморско-Ахтарского района по осуществлению внешнего муниципального финансового контроля" № 101 от 17.11.2016;</t>
  </si>
  <si>
    <t>РС Ольгинского сельского поселения "О передаче контрольно-счетной палате МО Приморско-Ахтарский район полномочий  контрольно-счетного органа Ольгинского сельского поселения Приморско-Ахтарского района по осуществлению внешнего муниципального финансового контроля" № 120 от 09.11.2016;</t>
  </si>
  <si>
    <t>РС Приазовского сельского поселения "О передаче контрольно-счетной палате МО Приморско-Ахтарский район полномочий  контрольно-счетного органа  Приазовского сельского поселения Приморско-Ахтарского района по осуществлению внешнего муниципального финансового контроля" № 100 от 09.11.2016;</t>
  </si>
  <si>
    <t>РС Свободного сельского поселения "О передаче контрольно-счетной палате МО Приморско-Ахтарский район полномочий  контрольно-счетного органа Свободного сельского поселения Приморско-Ахтарского района по осуществлению внешнего муниципального финансового контроля" № 128 от 14.11.2016;</t>
  </si>
  <si>
    <t>РС Степного сельского поселения "О передаче контрольно-счетной палате МО Приморско-Ахтарский район полномочий  контрольно-счетного органа Степного сельского поселения Приморско-Ахтарского района по осуществлению внешнего муниципального финансового контроля" № 86  от 09.11.2016;</t>
  </si>
  <si>
    <t>РС МО Приморско-Ахтарский район "О заключении соглашения о передаче контрольно-счетной палате МО Приморско-Ахтарский район полномочий  контрольно-счетного органа Ахтарского сельского поселения Приморско-Ахтарского района по осуществлению внешнего муниципального финансового контроля" № 171 от 30.11.2016;</t>
  </si>
  <si>
    <t>РС МО Приморско-Ахтарский район "О заключении соглашения о передаче контрольно-счетной палате МО Приморско-Ахтарский район полномочий  контрольно-счетного органа Бородинского сельского поселения Приморско-Ахтарского района по осуществлению внешнего муниципального финансового контроля" № 172 от 30.11.2016;</t>
  </si>
  <si>
    <t>РС МО Приморско-Ахтарский район "О заключении соглашения о передаче контрольно-счетной палате МО Приморско-Ахтарский район полномочий  контрольно-счетного органа Бриньковского сельского поселения Приморско-Ахтарского района по осуществлению внешнего муниципального финансового контроля" № 173 от 30.11.2016;</t>
  </si>
  <si>
    <t>РС МО Приморско-Ахтарский район "О заключении соглашения о передаче контрольно-счетной палате МО Приморско-Ахтарский район полномочий  контрольно-счетного органа Новопокровского сельского поселения Приморско-Ахтарского района по осуществлению внешнего муниципального финансового контроля" № 174 от 30.11.2016;</t>
  </si>
  <si>
    <t>РС МО Приморско-Ахтарский район "О заключении соглашения о передаче контрольно-счетной палате МО Приморско-Ахтарский район полномочий  контрольно-счетного органа Ольгинского сельского поселения Приморско-Ахтарского района по осуществлению внешнего муниципального финансового контроля" № 175 от 30.11.2016;</t>
  </si>
  <si>
    <t>РС МО Приморско-Ахтарский район "О заключении соглашения о передаче контрольно-счетной палате МО Приморско-Ахтарский район полномочий  контрольно-счетного органа Приазовскогоо сельского поселения Приморско-Ахтарского района по осуществлению внешнего муниципального финансового контроля" № 176 от 30.11.2016;</t>
  </si>
  <si>
    <t>РС МО Приморско-Ахтарский район "О заключении соглашения о передаче контрольно-счетной палате МО Приморско-Ахтарский район полномочий  контрольно-счетного органа Свободного сельского поселения Приморско-Ахтарского района по осуществлению внешнего муниципального финансового контроля" № 178 от 30.11.2016;</t>
  </si>
  <si>
    <t>РС МО Приморско-Ахтарский район "О заключении соглашения о передаче контрольно-счетной палате МО Приморско-Ахтарский район полномочий  контрольно-счетного органа Степного сельского поселения Приморско-Ахтарского района по осуществлению внешнего муниципального финансового контроля" № 179 от 30.11.2016;</t>
  </si>
  <si>
    <t>РС Ахтарского сельского поселения "О передаче контрольно-счетной палате МО Приморско-Ахтарский район полномочий  контрольно-счетного органа Ахтарского сельского поселения Приморско-Ахтарского района по осуществлению внешнего муниципального финансового контроля" № 208 от 24.10.2017;</t>
  </si>
  <si>
    <t>РС Бородинского сельского поселения "О передаче контрольно-счетной палате МО Приморско-Ахтарский район полномочий  контрольно-счетного органа Бородинского сельского поселения Приморско-Ахтарского района по осуществлению внешнего муниципального финансового контроля" № 181 от 16.10.2017;</t>
  </si>
  <si>
    <t>РС Бриньковского сельского поселения "О передаче контрольно-счетной палате МО Приморско-Ахтарский район полномочий  контрольно-счетного органа Бриньковского сельского поселения Приморско-Ахтарского района по осуществлению внешнего муниципального финансового контроля" № 144 от 18.10.2017;</t>
  </si>
  <si>
    <t>РС Новопокровского сельского поселения "О передаче контрольно-счетной палате МО Приморско-Ахтарский район полномочий  контрольно-счетного органа Новопокровского сельского поселения Приморско-Ахтарского района по осуществлению внешнего муниципального финансового контроля" № 152 от 24.11.2017;</t>
  </si>
  <si>
    <t>РС Ольгинского сельского поселения "О передаче контрольно-счетной палате МО Приморско-Ахтарский район полномочий  контрольно-счетного органа Ольгинского сельского поселения Приморско-Ахтарского района по осуществлению внешнего муниципального финансового контроля" № 190 от 15.11.2017;</t>
  </si>
  <si>
    <t>РС Приазовского сельского поселения "О передаче контрольно-счетной палате МО Приморско-Ахтарский район полномочий  контрольно-счетного органа  Приазовского сельского поселения Приморско-Ахтарского района по осуществлению внешнего муниципального финансового контроля" № 171 от 18.10.2017;</t>
  </si>
  <si>
    <t>РС Свободного сельского поселения "О передаче контрольно-счетной палате МО Приморско-Ахтарский район полномочий  контрольно-счетного органа Свободного сельского поселения Приморско-Ахтарского района по осуществлению внешнего муниципального финансового контроля" № 195 от 14.11.2017;</t>
  </si>
  <si>
    <t>РС Степного сельского поселения "О передаче контрольно-счетной палате МО Приморско-Ахтарский район полномочий  контрольно-счетного органа Степного сельского поселения Приморско-Ахтарского района по осуществлению внешнего муниципального финансового контроля" № 145  от 18.10.2017;</t>
  </si>
  <si>
    <t>РС МО Приморско-Ахтарский район "О заключении соглашения о передаче контрольно-счетной палате МО Приморско-Ахтарский район полномочий  контрольно-счетного органа Ахтарского сельского поселения Приморско-Ахтарского района по осуществлению внешнего муниципального финансового контроля" № 330 от 29.11.2017;</t>
  </si>
  <si>
    <t>РС МО Приморско-Ахтарский район "О заключении соглашения о передаче контрольно-счетной палате МО Приморско-Ахтарский район полномочий  контрольно-счетного органа Бородинского сельского поселения Приморско-Ахтарского района по осуществлению внешнего муниципального финансового контроля" № 331 от 29.11.2017;</t>
  </si>
  <si>
    <t>РС МО Приморско-Ахтарский район "О заключении соглашения о передаче контрольно-счетной палате МО Приморско-Ахтарский район полномочий  контрольно-счетного органа Новопокровского сельского поселения Приморско-Ахтарского района по осуществлению внешнего муниципального финансового контроля" № 340 от 13.12.2017;</t>
  </si>
  <si>
    <t>РС МО Приморско-Ахтарский район "О заключении соглашения о передаче контрольно-счетной палате МО Приморско-Ахтарский район полномочий  контрольно-счетного органа Ольгинского сельского поселения Приморско-Ахтарского района по осуществлению внешнего муниципального финансового контроля"№ 333 от 29.11.2017;</t>
  </si>
  <si>
    <t>РС МО Приморско-Ахтарский район "О заключении соглашения о передаче контрольно-счетной палате МО Приморско-Ахтарский район полномочий  контрольно-счетного органа Приазовскогоо сельского поселения Приморско-Ахтарского района по осуществлению внешнего муниципального финансового контроля"№ 334 от 29.11.2017;</t>
  </si>
  <si>
    <t>РС МО Приморско-Ахтарский район "О заключении соглашения о передаче контрольно-счетной палате МО Приморско-Ахтарский район полномочий  контрольно-счетного органа Свободного сельского поселения Приморско-Ахтарского района по осуществлению внешнего муниципального финансового контроля" № 336 от 29.11.2017;</t>
  </si>
  <si>
    <t>РС МО Приморско-Ахтарский район "О заключении соглашения о передаче контрольно-счетной палате МО Приморско-Ахтарский район полномочий  контрольно-счетного органа Степного сельского поселения Приморско-Ахтарского района по осуществлению внешнего муниципального финансового контроля" № 337 от 29.11.2017;</t>
  </si>
  <si>
    <t xml:space="preserve"> Реестр расходных обязательств муниципального образования Приморско-Ахтарский район</t>
  </si>
  <si>
    <t>на 01.11.2018 года</t>
  </si>
  <si>
    <t xml:space="preserve">Пост. адм. МО "Об утверждении муниципальной программы МО Приморско-Ахтарский район "Обеспечение безопасности населения муниципального образования Приморско-Ахтарский район" № 1201 от 11.11.2016г.; </t>
  </si>
  <si>
    <t xml:space="preserve">Глава 2 статья 7 пункт 1 подпункт 10; </t>
  </si>
  <si>
    <t>12.01.2012 - не установлен;</t>
  </si>
  <si>
    <t xml:space="preserve"> Постановление администрации муниципального образования Приморско-Ахтарский район от 14 ноября 2014 года №1700 "Об утверждении муниципальной программы муниципального образования Приморско-Ахтарский район "Развитие ультуры"                     </t>
  </si>
  <si>
    <t>Постановление администрации муниципального образования Приморско-Ахтарский район от 12 февраля 2018 года №119 "Об утверждении муниципальной программы муниципального образования Приморско-Ахтарский район "Развитие ультуры"</t>
  </si>
  <si>
    <t>Постановление администрации муниципального образования Приморско-Ахтарский район от 27 февраля 2015 года №318 "Об утверждении муниципальной программы муниципального образования Приморско-Ахтарский район "Доступная среда"</t>
  </si>
  <si>
    <t>Постановление администрации муниципального образования Приморско-Ахтарский район от 14 ноября 2014 года №1700 "Об утверждении муниципальной программы муниципального образования Приморско-Ахтарский район "Развитие ультуры"</t>
  </si>
  <si>
    <t>Постановление администрации муниципального образования Приморско-Ахтарский район "Об утверждении муниципальной программы муниципального образования Приморско-Ахтарский район "Организация отдыха детей  в каникулярное время в муниципальном образовании Приморско-Ахтарский район" от 18 мая 2015 года №563</t>
  </si>
  <si>
    <t>610</t>
  </si>
  <si>
    <t>03</t>
  </si>
  <si>
    <t>09</t>
  </si>
  <si>
    <t>1.1.1.31.</t>
  </si>
  <si>
    <t>3.01.01.0.031</t>
  </si>
  <si>
    <t>организация библиотечного обслуживания населения межпоселенческими библиотеками, комплектование и обеспечение сохранности их библиотечных фондов</t>
  </si>
  <si>
    <t xml:space="preserve">Устав МКУК "Приморско-Ахтарской МРБ" утвержден постановлением  МО Приморско-Ахтарский район от 02.04.2013г. № 663; 
</t>
  </si>
  <si>
    <t xml:space="preserve">Пункт 1; </t>
  </si>
  <si>
    <t xml:space="preserve">02.04.2013 - не установлен; </t>
  </si>
  <si>
    <t>01.01.2015; 01.01.2018</t>
  </si>
  <si>
    <t>110</t>
  </si>
  <si>
    <t>240</t>
  </si>
  <si>
    <t>850</t>
  </si>
  <si>
    <t>08</t>
  </si>
  <si>
    <t>Положение об отделе культуры администрации МО Приморско-Ахтарский район  утверждено решением совета МО Приморско-Ахтарский район от 25.06.2012 №1311</t>
  </si>
  <si>
    <t>Пункт 1;</t>
  </si>
  <si>
    <t xml:space="preserve"> 25.06.2012 - не установлен</t>
  </si>
  <si>
    <t>Устав МБУ "Приморско-Ахтарский районный Дворец культуры" утвержден постановлением  МО Приморско-Ахтарский район от 06.04.2015 г. № 435</t>
  </si>
  <si>
    <t>06.04.2015 - не установлен</t>
  </si>
  <si>
    <t>120</t>
  </si>
  <si>
    <t>350</t>
  </si>
  <si>
    <t>04</t>
  </si>
  <si>
    <t xml:space="preserve">Глава 2 статья 8 пункт 1 подпункт 17; </t>
  </si>
  <si>
    <t>3.01.01.0.017</t>
  </si>
  <si>
    <t>организация предоставления общедоступного и бесплатного дошкольного образования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создание условий для осуществления присмотра и ухода за детьми, содержания детей в муниципальных образовательных организациях</t>
  </si>
  <si>
    <t>620</t>
  </si>
  <si>
    <t>460</t>
  </si>
  <si>
    <t>3.01.01.0.019</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</si>
  <si>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сельской местности</t>
  </si>
  <si>
    <t>3.01.01.0.020</t>
  </si>
  <si>
    <t>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</si>
  <si>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дошкольного образования в  муниципальных дошкольных образовательных организациях и муниципальных общеобразовательных организациях)</t>
  </si>
  <si>
    <t>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гражданам по установленным критериям нуждаемости (за исключением поддержки льготных категорий граждан)</t>
  </si>
  <si>
    <t xml:space="preserve">1) Постановление ГА МО "Об утверждении муниципальной программы МО Приморско-Ахтарский район "Развитие образования" от 14.11.2017 №1974; 
2) Постановление ГА МО ""Об утверждении муниципальной программы муниципального образования Приморско-Ахтарский район "Развитие образования" от 14.11.2014 №1698; 
</t>
  </si>
  <si>
    <t xml:space="preserve">Устав МО "Устав муниципального образования Приморско-Ахтарский район" от 26.04.2017 №230; </t>
  </si>
  <si>
    <t>3.04.02.0.080</t>
  </si>
  <si>
    <t>01.1.01.00590</t>
  </si>
  <si>
    <t>Начальник финансового управления администрации муниципального образования Приморско-Ахтарский район</t>
  </si>
  <si>
    <t>С.Г.Долинская</t>
  </si>
  <si>
    <t xml:space="preserve">Решение сессии МО "О принятии к осуществлению отдельных государственных полномочий КК по обеспечению реализации основных общеобразовательных программ в части финансирования расходов на оплату труда работников муниципальных учреждений, расходов на учебники и учебные пособия, технические средства обучения, расходные материалы и хозяйственные нужды (за исключением расходов на содержание зданий и коммунальных расходов, осуществляемых из местных бюджетов) от 28.04.2012 №254; 
</t>
  </si>
  <si>
    <t>Постановление администрации МО Приморско-Ахтарский район от 23 ноября 2017 года №  2034  "Об утверждении Порядка предоставления субсидии МА и МБ учреждениям МО Приморско-Ахтарский район на материально-техническое обеспечение пунктов проведения экзаменов для государственной итоговой аттестации по образовательным программам основного общего и среднего общего образовния и выплату педагогическим работникам, учавствующим в проведении единого государственного экзамена,компенсации за работу по подготовке и проведению единого государственного экзамена</t>
  </si>
  <si>
    <t xml:space="preserve">Постановление главы администрации (губернатора) Краснодарского края от от 11 мая 2011 года № 475 "О предоставлении мер социальной поддержки педагогическим работникам образовательных учреждений, проживающим и работающим в сельской местности, рабочих поселках (поселках городского типа) Краснодарского края, по оплате жилых помещений, отопления и освещения"
</t>
  </si>
  <si>
    <t>Постановление ГА МО "Об утверждении Порядка оплаты проезда детей-сирот и детей, оставшихся без попечения родителей, а также лиц из их числа на городском, пригородном, в сельской местности на внутрирайонном транспорте (кроме такси) в МО Приморско-Ахтарский район от 13.05.2010 №755</t>
  </si>
  <si>
    <t xml:space="preserve">Решение сессии МО "О принятии к осуществлению части государственных полномочий Краснодарского края  от 24.04.2009 №800
2) Постановление администрации  МО Приморско-Ахтарский район от 06 марта 2014 года № 226 "Об утверждении Порядка обращения за компенсацией части родительской платы за присмотр и уход за детьми, посещающими муниципальные бюджетные и/или автономные дошкольные образовательные учреждения муниципального образовния Приморско-Ахтарский район, и ее выплаты </t>
  </si>
  <si>
    <t>Решение сессии МО "О принятии к осуществлению отдельных гос. плномочий КК по предоставлению мер социальной поддержки в виде компенсации расходов на оплату жилых помещений, отопления и освещения педагогическим работникам муниципальных образовательных учреждений, проживающим и работающим в сельской местности от 11.05.2011 №150</t>
  </si>
  <si>
    <t>Постановление главы администрации (губернатора) краснодарского края от от 11 мая 2011 года № 475 "О предоставлении мер социальной поддержки педагогическим работникам образовательных учреждений, проживающим и работающим в сельской местности, рабочих поселках (поселках городского типа) Краснодарского края, по оплате жилых помещений, отопления и освещения"</t>
  </si>
  <si>
    <t>Постановление главы администрации (губернатора) Краснодарского края от 07 августа 2008 года № 779 "О порядке предоставления мер социальной поддержки отдельным категориям работников государственных и муниципальных физкультурно-спортивных организаций, осуществляющих подготовку спортивного резерва, и образовательных учреждений дополнительного образования детей Краснодарского края отраслей "Образование" и "Физическая культура и спорт"</t>
  </si>
  <si>
    <t xml:space="preserve">Постановление администрации МО Приморско-Ахтарский район"Об утверждении Порядка обеспечения льготным питанием учащимся из многодетных семей в муниципальных общеобразовательных учреждениях муниципального образования Приморско-Ахтарский район  от 27.12.2017 №2226
</t>
  </si>
  <si>
    <t>Федеральный закон "О внесении изменений и дополнений в Федеральный закон "Об общих принципах организации законодательных (представительных)   и исполнительных органов государственной власти  субъектов Российской Федерации" № 95-ФЗ от 04.07.2003г.</t>
  </si>
  <si>
    <t xml:space="preserve"> ЗКК "О наделении органов местного самоуправления в Краснодарском крае государственными полномочиями по поддержке сельскохозяйственного производства" №976-КЗ от 14.12.2005</t>
  </si>
  <si>
    <t xml:space="preserve"> "Устав МО Приморско-Ахтарский район" № 230 от 26.04.2017</t>
  </si>
  <si>
    <t>Постановление главы администрации
(губернатора) Краснодарского края от
14.10.2013 N 1204 "Об утверждении государственной программы
Краснодарского края "Развитие сельского
хозяйства и регулирование рынков
сельскохозяйственной продукции, сырья и
продовольствия"</t>
  </si>
  <si>
    <t>ЗКК "О мерах государственной поддержки семейных форм жезнеустройства и воспитания детей, оставшихся без попечения родителей, в Краснодарском крае" № 1836-КЗ от 13.10.2009</t>
  </si>
  <si>
    <t>РС МО Приморско-Ахтарский район "О заключении соглашения о передаче контрольно-счетной палате МО Приморско-Ахтарский район полномочий  контрольно-счетного органа Бриньковского сельского поселения Приморско-Ахтарского района по осуществлению внешнего муниципального финансового контроля" № 332 от 29.11.2017</t>
  </si>
  <si>
    <t>РС  "О принятии к осуществлению отдельных государственных полномочий КК по составлению (изменению и дополнению) списков кандидатов в присяжные заседатели федеральных судов общей юрисдикции в РФ" № 811 от 17.06.2009</t>
  </si>
  <si>
    <t xml:space="preserve"> Пост. Правительства РФ "Об утверждении Правил финансового обеспечения переданных исполнительно-распорядительным органам муниципальных образований гос. полномочий по составлению списков кандидатов в присяжные заседатели федеральных судов общей юрисдикции в РФ" №320 от 23.05.2005</t>
  </si>
  <si>
    <t xml:space="preserve"> РС "Об утверждении Положения об отделе по вопросам семьи и детства администрации муниципального образования Приморско-Ахтарский район"  № 625 от 26.03.2008</t>
  </si>
  <si>
    <t xml:space="preserve"> ЗКК "О комиссиях по делам несовершеннолетних и защите их прав в Краснодарском крае" №1132-КЗ от 13.11.2006</t>
  </si>
  <si>
    <t xml:space="preserve"> Пост. главы МО  "Об утверждении положения об отделе по делам несовершеннолетних администрации муниципального образования Приморско-Ахтарский район"  № 2398 от 31.12.2008</t>
  </si>
  <si>
    <t xml:space="preserve">ЗКК "О мерах государственной поддержки семейных форм жезнеустройства и воспитания детей, оставшихся без попечения родителей, в Краснодарском крае" № 1836-КЗ от 13.10.2009
</t>
  </si>
  <si>
    <t xml:space="preserve">ЗКК "О наделении органов местного самоуправления в КК государственными полномочиями КК по организации оздоровления и отдыха детей" № 1909-КЗ от 03.03.2010
</t>
  </si>
  <si>
    <t>ЗКК от 19 июля 2011 г. N 2312-КЗ "О патронате в Краснодарском крае"</t>
  </si>
  <si>
    <t>3.05.03.0.000</t>
  </si>
  <si>
    <t>3.04.02.0.037</t>
  </si>
  <si>
    <t>2017 п</t>
  </si>
  <si>
    <t>2017 ф</t>
  </si>
  <si>
    <t>02</t>
  </si>
  <si>
    <t>05</t>
  </si>
  <si>
    <t>10</t>
  </si>
  <si>
    <t>11</t>
  </si>
  <si>
    <t>12</t>
  </si>
  <si>
    <t>13</t>
  </si>
  <si>
    <t>22.1.01.10940</t>
  </si>
  <si>
    <t>22.1.02.10950</t>
  </si>
  <si>
    <t>06</t>
  </si>
  <si>
    <t>54.1.00.00190</t>
  </si>
  <si>
    <t>01.2.04.10660</t>
  </si>
  <si>
    <t>01.2.04.60050</t>
  </si>
  <si>
    <t>01.2.04.10580</t>
  </si>
  <si>
    <t>01.2.06.10580</t>
  </si>
  <si>
    <t>01.2.10.10260</t>
  </si>
  <si>
    <t>11.1.01.10520</t>
  </si>
  <si>
    <t>01.2.09.10930</t>
  </si>
  <si>
    <t>01.2.04.S0050</t>
  </si>
  <si>
    <t>Постановление администрации МО Приморско-Ахтарский район от 06.02.2017 № 145 "Об утверждении Методики планирования расходов на оплату труда общеобразовательных учреждений Приморско-Ахтарского района"</t>
  </si>
  <si>
    <t xml:space="preserve">Глава 2 статья 8 пункт 10
</t>
  </si>
  <si>
    <t>Постановление администарции МО Приморско-Ахтарский район от 14.11.2017 г. № 1974 "Об утверждении муниципальной программы муниципального образования Приморско-Ахтарский район "Развитие образования"</t>
  </si>
  <si>
    <t>Постановление администарции МО Приморско-Ахтарский район от 14.11.2014 г. № 1698 "Об утверждении муниципальной программы муниципального образования Приморско-Ахтарский район "Развитие образования"</t>
  </si>
  <si>
    <t>пункт 1</t>
  </si>
  <si>
    <t xml:space="preserve">Постановление администрации муниципального образования Приморско-Ахтарский район от 18 декабря 2017 года № 2156 "О предоставлении компенсационных выплат на возмещение расходов по оплате жилья, отопления и освещения специалистам, проживающим в сельских населенных пунктах, работающим в муниципальных учреждениях здравоохранения и муниципальных дошкольных образовательных организациях, находящихся в ведении муниципального  образования Приморско-Ахтарский район"  </t>
  </si>
  <si>
    <t>с 18.12.2017 - не установлен</t>
  </si>
  <si>
    <t>с 06.02.2017 г. - не установлен</t>
  </si>
  <si>
    <t>с 01.01.2015г.  по 31.12.2017г.</t>
  </si>
  <si>
    <t>с 01.01.2018г.  по 31.12.2020г.</t>
  </si>
  <si>
    <t>01.1.02.00590</t>
  </si>
  <si>
    <t>01.2.05.10450</t>
  </si>
  <si>
    <t>01.2.04.R0970</t>
  </si>
  <si>
    <t>01.2.04.L0970</t>
  </si>
  <si>
    <t>01.1.03.00590</t>
  </si>
  <si>
    <t>Постановление администрации муниципального образования Приморско-Ахтарский район от 18 мая 2015 года № 563 "Об утверждении муниципальной программы муниципального образования Приморско-Ахтарский район "Организация отдыха детей в каникулярное время в муниципальном образовании Приморско-Ахтарский район"</t>
  </si>
  <si>
    <t>05.1.01.S0590</t>
  </si>
  <si>
    <t>05.1.01.60590</t>
  </si>
  <si>
    <t>01.2.08.10320</t>
  </si>
  <si>
    <t>01.2.01.00190</t>
  </si>
  <si>
    <t>01.2.03.00590</t>
  </si>
  <si>
    <t>01.2.04.S0460</t>
  </si>
  <si>
    <t>01.2.04.S2470</t>
  </si>
  <si>
    <t>01.2.04.60600</t>
  </si>
  <si>
    <t>01.2.04.S0600</t>
  </si>
  <si>
    <t>01.2.07.10590</t>
  </si>
  <si>
    <t>01.2.06.10600</t>
  </si>
  <si>
    <t>01.2.08.10610</t>
  </si>
  <si>
    <t>01.2.08.10620</t>
  </si>
  <si>
    <t>01.2.08.10920</t>
  </si>
  <si>
    <t>02.2.03.10570</t>
  </si>
  <si>
    <t>Устав МО Приморско-Ахтарский район от 12.01.2012г. № 210</t>
  </si>
  <si>
    <t xml:space="preserve">Глава 2 статья 8 пункт 1 подпункт 10
</t>
  </si>
  <si>
    <t>02.1.01.10570</t>
  </si>
  <si>
    <t>1.11.01.10520</t>
  </si>
  <si>
    <t>02.2.03.60050</t>
  </si>
  <si>
    <t>02.2.02.10570</t>
  </si>
  <si>
    <t>02.1.01.00590</t>
  </si>
  <si>
    <t xml:space="preserve">Постановление администрации МО Приморско-Ахтарский район от 13 марта 2015 года №  361 "Об утверждении Порядка предоставления частичной компенсации удорожания стоимости питания и обеспечения молоком учащихся дневных муниципальных образовательных учреждений, реализующих общеобразовательные программы" </t>
  </si>
  <si>
    <t>с 13.03.2018г.  -не установлен</t>
  </si>
  <si>
    <t>пункт 2</t>
  </si>
  <si>
    <t>Постановление администрации муниципального образования Приморско-Ахтарский район от 14 ноября 2014 года №1700 "Об утверждении муниципальной программы муниципального образования Приморско-Ахтарский район "Развитие культуры"</t>
  </si>
  <si>
    <t>Постановление администрации муниципального образования Приморско-Ахтарский район от 12 февраля 2018 года №119 "Об утверждении муниципальной программы муниципального образования Приморско-Ахтарский район "Развитие культуры"</t>
  </si>
  <si>
    <t>с 12.02.2018 по 01.01.2021</t>
  </si>
  <si>
    <t xml:space="preserve">Постановление администрации муниципального образования Приморско-Ахтарский район от 14 ноября 2014 года №1700 "Об утверждении муниципальной программы муниципального образования Приморско-Ахтарский район "Развитие культуры"; </t>
  </si>
  <si>
    <t>01.01.2018 по 01.01.2021</t>
  </si>
  <si>
    <t>02.2.01.00190</t>
  </si>
  <si>
    <t>02.2.02.10460</t>
  </si>
  <si>
    <t>02.1.02.00590</t>
  </si>
  <si>
    <t>02.2.03.R5580</t>
  </si>
  <si>
    <t>02.2.03.L5580</t>
  </si>
  <si>
    <t>02.1.02.10220</t>
  </si>
  <si>
    <t>02.1.04.60120</t>
  </si>
  <si>
    <t>02.1.04.S0120</t>
  </si>
  <si>
    <t>02.2.03.S0640</t>
  </si>
  <si>
    <t>РС Приморско-Ахтарского городского поселения "О передаче контрольно-счетной палате МО Приморско-Ахтарский район полномочий  контрольно-счетного органа Приморско-Ахтарского городского поселения Приморско-Ахтарского района по осуществлению внешнего муниципального финансового контроля" № 173 от 27.10.2016</t>
  </si>
  <si>
    <t>РС МО Приморско-Ахтарский район "О заключении соглашения о передаче контрольно-счетной палате МО Приморско-Ахтарский район полномочий  контрольно-счетного органа Приморско-Ахтарского городского поселения Приморско-Ахтарского района по осуществлению внешнего муниципального финансового контроля" № 177 от 30.11.2016</t>
  </si>
  <si>
    <t>РС Приморско-Ахтарского городского поселения "О передаче контрольно-счетной палате МО Приморско-Ахтарский район полномочий  контрольно-счетного органа Приморско-Ахтарского городского поселения Приморско-Ахтарского района по осуществлению внешнего муниципального финансового контроля" № 268 от 21.09.2017</t>
  </si>
  <si>
    <t>РС  "Об утверждении Положения о пенсионном обеспечении за выслугу лет лиц, замещавших муниципальные должности муниципальной службы в органах местного самоуправления Приморско-Ахтарского района и муниципального образования Приморско-Ахтарского района" №132 от 23.11.2005</t>
  </si>
  <si>
    <t>РС "Об утверждении Положения о пенсионном обеспечении отдельных категорий  работников Приморско-Ахтарского района"  № 866 от 17.12.2009</t>
  </si>
  <si>
    <t xml:space="preserve">РС  "Об утверждении Положения о пенсии за выслугу лет лицам, замещавших муниципальные должности и должности муниципальной службы в муниципальном образовании Приморско-Ахтарского район" №266 от 26.07.2017 </t>
  </si>
  <si>
    <t>01.2.05.62370</t>
  </si>
  <si>
    <t>01.2.09.60740</t>
  </si>
  <si>
    <t>01.2.09.60820</t>
  </si>
  <si>
    <t>01.2.05.60700</t>
  </si>
  <si>
    <t>01.2.06.60710</t>
  </si>
  <si>
    <t>78.2.00.60730</t>
  </si>
  <si>
    <t>78.2.00.60720</t>
  </si>
  <si>
    <t>01.2.07.62500</t>
  </si>
  <si>
    <t xml:space="preserve">28.04.2012 - не установлен; 
</t>
  </si>
  <si>
    <t>01.1.02.60860</t>
  </si>
  <si>
    <t>01.1.01.60860</t>
  </si>
  <si>
    <t>Код главного распорядителя</t>
  </si>
  <si>
    <t>Код расходного обязательства</t>
  </si>
  <si>
    <t>Наименование расходного обязательства</t>
  </si>
  <si>
    <t>Раздел (глава, подраздел) статья, часть, пункт, подпункт, абзац правового акта (договора, соглашения)</t>
  </si>
  <si>
    <t>Дата вступления в силу правового акта (договора, соглашения) и срок их действия</t>
  </si>
  <si>
    <t>Код бюджетной классификации</t>
  </si>
  <si>
    <t>Отчетный финансовый год (2017 год)</t>
  </si>
  <si>
    <t>план</t>
  </si>
  <si>
    <t>факт</t>
  </si>
  <si>
    <t>Текущий финансовый год (2018 год)</t>
  </si>
  <si>
    <t xml:space="preserve">Очередной финансовый год </t>
  </si>
  <si>
    <t>Первый год планового периода</t>
  </si>
  <si>
    <t>Второй год планового периода</t>
  </si>
  <si>
    <t>Объем ассигнований (тыс. руб.)</t>
  </si>
  <si>
    <t>Пост. адм.  МО "Об утверждении порядка финансирования  за счет средств бюджета МО Приморско-Ахтарский район спортивных мероприятий, включенных в календарный план официальных физкультурных и  спортивных мероприятий Приморско-Ахтарского района" № 1946 от 19.12.2014 г.</t>
  </si>
  <si>
    <t>02.1.03.00590</t>
  </si>
  <si>
    <t>02.2.04.R5190</t>
  </si>
  <si>
    <t>02.2.04.L5190</t>
  </si>
  <si>
    <t>создания условий для организации проведения независимой оценки качества условий оказания услуг организациями в порядке и на условиях, которые установлены федеральными законами, включая координацию деятельности органов государственной власти субъектов Российской Федерации и органов местного самоуправления по организации работы по проведению независимой оценки качества условий оказания услуг организациями в сфере культуры, охраны здоровья, образования, социального обслуживания и устранению недостатков, выявленных по результатам такой оценки</t>
  </si>
</sst>
</file>

<file path=xl/styles.xml><?xml version="1.0" encoding="utf-8"?>
<styleSheet xmlns="http://schemas.openxmlformats.org/spreadsheetml/2006/main">
  <numFmts count="4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 _-#,##0&quot;р.&quot;;* \-#,##0&quot;р.&quot;;* _-&quot;-&quot;&quot;р.&quot;;@"/>
    <numFmt numFmtId="173" formatCode="* #,##0;* \-#,##0;* &quot;-&quot;;@"/>
    <numFmt numFmtId="174" formatCode="* _-#,##0.00&quot;р.&quot;;* \-#,##0.00&quot;р.&quot;;* _-&quot;-&quot;??&quot;р.&quot;;@"/>
    <numFmt numFmtId="175" formatCode="* #,##0.00;* \-#,##0.00;* &quot;-&quot;??;@"/>
    <numFmt numFmtId="176" formatCode="\$#,##0_);\(\$#,##0\)"/>
    <numFmt numFmtId="177" formatCode="\$#,##0_);[Red]\(\$#,##0\)"/>
    <numFmt numFmtId="178" formatCode="\$#,##0.00_);\(\$#,##0.00\)"/>
    <numFmt numFmtId="179" formatCode="\$#,##0.00_);[Red]\(\$#,##0.00\)"/>
    <numFmt numFmtId="180" formatCode="#,##0.000;[Red]\-#,##0.000;0.000"/>
    <numFmt numFmtId="181" formatCode="0\.00\.00\.0\.00"/>
    <numFmt numFmtId="182" formatCode="00\.00"/>
    <numFmt numFmtId="183" formatCode="000\.00\.00"/>
    <numFmt numFmtId="184" formatCode="000"/>
    <numFmt numFmtId="185" formatCode="0.000"/>
    <numFmt numFmtId="186" formatCode="&quot;Да&quot;;&quot;Да&quot;;&quot;Нет&quot;"/>
    <numFmt numFmtId="187" formatCode="&quot;Истина&quot;;&quot;Истина&quot;;&quot;Ложь&quot;"/>
    <numFmt numFmtId="188" formatCode="&quot;Вкл&quot;;&quot;Вкл&quot;;&quot;Выкл&quot;"/>
    <numFmt numFmtId="189" formatCode="[$€-2]\ ###,000_);[Red]\([$€-2]\ ###,000\)"/>
    <numFmt numFmtId="190" formatCode="000000"/>
    <numFmt numFmtId="191" formatCode="[$-FC19]d\ mmmm\ yyyy\ &quot;г.&quot;"/>
    <numFmt numFmtId="192" formatCode="#&quot; &quot;???/???"/>
    <numFmt numFmtId="193" formatCode="#,##0.00_р_."/>
    <numFmt numFmtId="194" formatCode="0.0"/>
    <numFmt numFmtId="195" formatCode="#,##0.0"/>
    <numFmt numFmtId="196" formatCode="#,##0.00;[Red]\-#,##0.00"/>
    <numFmt numFmtId="197" formatCode="0\.00\.00\.0\.000"/>
    <numFmt numFmtId="198" formatCode="#,##0.00_ ;[Red]\-#,##0.00\ "/>
  </numFmts>
  <fonts count="84">
    <font>
      <sz val="10"/>
      <name val="Arial Cyr"/>
      <family val="0"/>
    </font>
    <font>
      <b/>
      <sz val="10"/>
      <name val="Arial"/>
      <family val="2"/>
    </font>
    <font>
      <sz val="10"/>
      <name val="Arial"/>
      <family val="2"/>
    </font>
    <font>
      <sz val="8"/>
      <name val="Arial Cyr"/>
      <family val="0"/>
    </font>
    <font>
      <b/>
      <sz val="12"/>
      <name val="Arial"/>
      <family val="2"/>
    </font>
    <font>
      <b/>
      <sz val="8"/>
      <name val="Arial"/>
      <family val="2"/>
    </font>
    <font>
      <b/>
      <i/>
      <sz val="8"/>
      <name val="Arial"/>
      <family val="2"/>
    </font>
    <font>
      <sz val="8"/>
      <name val="Arial"/>
      <family val="2"/>
    </font>
    <font>
      <sz val="12"/>
      <name val="Arial"/>
      <family val="2"/>
    </font>
    <font>
      <u val="single"/>
      <sz val="10"/>
      <name val="Arial"/>
      <family val="2"/>
    </font>
    <font>
      <b/>
      <sz val="10"/>
      <name val="Arial Cyr"/>
      <family val="0"/>
    </font>
    <font>
      <b/>
      <i/>
      <sz val="10"/>
      <name val="Arial"/>
      <family val="2"/>
    </font>
    <font>
      <u val="single"/>
      <sz val="10"/>
      <color indexed="12"/>
      <name val="Arial Cyr"/>
      <family val="0"/>
    </font>
    <font>
      <u val="single"/>
      <sz val="10"/>
      <color indexed="36"/>
      <name val="Arial Cyr"/>
      <family val="0"/>
    </font>
    <font>
      <b/>
      <sz val="8"/>
      <name val="Arial Cyr"/>
      <family val="0"/>
    </font>
    <font>
      <i/>
      <sz val="8"/>
      <name val="Arial"/>
      <family val="2"/>
    </font>
    <font>
      <b/>
      <sz val="8"/>
      <color indexed="10"/>
      <name val="Arial"/>
      <family val="2"/>
    </font>
    <font>
      <sz val="8"/>
      <name val="Tahoma"/>
      <family val="2"/>
    </font>
    <font>
      <b/>
      <sz val="8"/>
      <name val="Tahoma"/>
      <family val="2"/>
    </font>
    <font>
      <b/>
      <i/>
      <sz val="9"/>
      <name val="Arial"/>
      <family val="2"/>
    </font>
    <font>
      <sz val="12"/>
      <name val="Times New Roman"/>
      <family val="1"/>
    </font>
    <font>
      <sz val="14"/>
      <name val="Times New Roman"/>
      <family val="1"/>
    </font>
    <font>
      <b/>
      <sz val="9"/>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10"/>
      <name val="Arial"/>
      <family val="2"/>
    </font>
    <font>
      <sz val="10"/>
      <color indexed="10"/>
      <name val="Arial Cyr"/>
      <family val="0"/>
    </font>
    <font>
      <sz val="10"/>
      <color indexed="10"/>
      <name val="Arial"/>
      <family val="2"/>
    </font>
    <font>
      <b/>
      <sz val="10"/>
      <color indexed="8"/>
      <name val="Arial Cyr"/>
      <family val="0"/>
    </font>
    <font>
      <i/>
      <sz val="8"/>
      <color indexed="10"/>
      <name val="Arial"/>
      <family val="2"/>
    </font>
    <font>
      <b/>
      <i/>
      <sz val="8"/>
      <color indexed="10"/>
      <name val="Arial"/>
      <family val="2"/>
    </font>
    <font>
      <b/>
      <sz val="10"/>
      <color indexed="8"/>
      <name val="Arial"/>
      <family val="2"/>
    </font>
    <font>
      <b/>
      <i/>
      <sz val="8"/>
      <color indexed="8"/>
      <name val="Arial"/>
      <family val="2"/>
    </font>
    <font>
      <sz val="8"/>
      <color indexed="8"/>
      <name val="Arial"/>
      <family val="2"/>
    </font>
    <font>
      <sz val="10"/>
      <color indexed="8"/>
      <name val="Arial Cyr"/>
      <family val="0"/>
    </font>
    <font>
      <sz val="10"/>
      <color indexed="8"/>
      <name val="Arial"/>
      <family val="2"/>
    </font>
    <font>
      <b/>
      <sz val="8"/>
      <color indexed="8"/>
      <name val="Arial"/>
      <family val="2"/>
    </font>
    <font>
      <sz val="8"/>
      <color indexed="36"/>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color rgb="FFFF0000"/>
      <name val="Arial"/>
      <family val="2"/>
    </font>
    <font>
      <sz val="8"/>
      <color rgb="FFFF0000"/>
      <name val="Arial"/>
      <family val="2"/>
    </font>
    <font>
      <sz val="10"/>
      <color rgb="FFFF0000"/>
      <name val="Arial Cyr"/>
      <family val="0"/>
    </font>
    <font>
      <sz val="10"/>
      <color rgb="FFFF0000"/>
      <name val="Arial"/>
      <family val="2"/>
    </font>
    <font>
      <b/>
      <sz val="10"/>
      <color theme="1"/>
      <name val="Arial Cyr"/>
      <family val="0"/>
    </font>
    <font>
      <i/>
      <sz val="8"/>
      <color rgb="FFFF0000"/>
      <name val="Arial"/>
      <family val="2"/>
    </font>
    <font>
      <b/>
      <i/>
      <sz val="8"/>
      <color rgb="FFFF0000"/>
      <name val="Arial"/>
      <family val="2"/>
    </font>
    <font>
      <b/>
      <sz val="10"/>
      <color theme="1"/>
      <name val="Arial"/>
      <family val="2"/>
    </font>
    <font>
      <b/>
      <i/>
      <sz val="8"/>
      <color theme="1"/>
      <name val="Arial"/>
      <family val="2"/>
    </font>
    <font>
      <sz val="8"/>
      <color theme="1"/>
      <name val="Arial"/>
      <family val="2"/>
    </font>
    <font>
      <sz val="10"/>
      <color theme="1"/>
      <name val="Arial Cyr"/>
      <family val="0"/>
    </font>
    <font>
      <sz val="10"/>
      <color theme="1"/>
      <name val="Arial"/>
      <family val="2"/>
    </font>
    <font>
      <b/>
      <sz val="8"/>
      <color theme="1"/>
      <name val="Arial"/>
      <family val="2"/>
    </font>
    <font>
      <sz val="8"/>
      <color rgb="FF7030A0"/>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7"/>
        <bgColor indexed="64"/>
      </patternFill>
    </fill>
    <fill>
      <patternFill patternType="solid">
        <fgColor indexed="42"/>
        <bgColor indexed="64"/>
      </patternFill>
    </fill>
    <fill>
      <patternFill patternType="solid">
        <fgColor indexed="43"/>
        <bgColor indexed="64"/>
      </patternFill>
    </fill>
    <fill>
      <patternFill patternType="solid">
        <fgColor indexed="41"/>
        <bgColor indexed="64"/>
      </patternFill>
    </fill>
    <fill>
      <patternFill patternType="solid">
        <fgColor theme="0"/>
        <bgColor indexed="64"/>
      </patternFill>
    </fill>
    <fill>
      <patternFill patternType="solid">
        <fgColor rgb="FFFBC497"/>
        <bgColor indexed="64"/>
      </patternFill>
    </fill>
    <fill>
      <patternFill patternType="solid">
        <fgColor rgb="FFCCFFCC"/>
        <bgColor indexed="64"/>
      </patternFill>
    </fill>
    <fill>
      <patternFill patternType="solid">
        <fgColor indexed="9"/>
        <bgColor indexed="64"/>
      </patternFill>
    </fill>
    <fill>
      <patternFill patternType="solid">
        <fgColor rgb="FF99FFCC"/>
        <bgColor indexed="64"/>
      </patternFill>
    </fill>
    <fill>
      <patternFill patternType="solid">
        <fgColor rgb="FFFFFF00"/>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style="thin"/>
      <top style="thin"/>
      <bottom>
        <color indexed="63"/>
      </bottom>
    </border>
    <border>
      <left>
        <color indexed="63"/>
      </left>
      <right style="medium"/>
      <top>
        <color indexed="63"/>
      </top>
      <bottom>
        <color indexed="63"/>
      </bottom>
    </border>
    <border>
      <left style="thin"/>
      <right style="thin"/>
      <top>
        <color indexed="63"/>
      </top>
      <bottom style="thin"/>
    </border>
    <border>
      <left style="thin"/>
      <right>
        <color indexed="63"/>
      </right>
      <top style="thin"/>
      <bottom style="thin"/>
    </border>
    <border>
      <left style="medium"/>
      <right style="thin"/>
      <top style="thin"/>
      <bottom style="thin"/>
    </border>
    <border>
      <left style="medium"/>
      <right style="thin"/>
      <top>
        <color indexed="63"/>
      </top>
      <bottom style="thin"/>
    </border>
    <border>
      <left style="medium"/>
      <right style="thin"/>
      <top style="thin"/>
      <bottom style="medium"/>
    </border>
    <border>
      <left style="thin"/>
      <right style="thin"/>
      <top style="thin"/>
      <bottom style="medium"/>
    </border>
    <border>
      <left style="medium"/>
      <right style="thin"/>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style="medium"/>
    </border>
    <border>
      <left style="medium"/>
      <right style="medium"/>
      <top style="thin"/>
      <bottom>
        <color indexed="63"/>
      </bottom>
    </border>
    <border>
      <left style="medium"/>
      <right>
        <color indexed="63"/>
      </right>
      <top style="thin"/>
      <bottom style="thin"/>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color indexed="63"/>
      </left>
      <right style="thin"/>
      <top>
        <color indexed="63"/>
      </top>
      <bottom style="thin"/>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style="thin"/>
      <bottom style="medium"/>
    </border>
    <border>
      <left>
        <color indexed="63"/>
      </left>
      <right style="thin"/>
      <top style="thin"/>
      <bottom style="mediu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1" applyNumberFormat="0" applyAlignment="0" applyProtection="0"/>
    <xf numFmtId="0" fontId="56" fillId="27" borderId="2" applyNumberFormat="0" applyAlignment="0" applyProtection="0"/>
    <xf numFmtId="0" fontId="57" fillId="27" borderId="1" applyNumberFormat="0" applyAlignment="0" applyProtection="0"/>
    <xf numFmtId="0" fontId="1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0" borderId="6" applyNumberFormat="0" applyFill="0" applyAlignment="0" applyProtection="0"/>
    <xf numFmtId="0" fontId="62" fillId="28" borderId="7" applyNumberFormat="0" applyAlignment="0" applyProtection="0"/>
    <xf numFmtId="0" fontId="63" fillId="0" borderId="0" applyNumberFormat="0" applyFill="0" applyBorder="0" applyAlignment="0" applyProtection="0"/>
    <xf numFmtId="0" fontId="64" fillId="29" borderId="0" applyNumberFormat="0" applyBorder="0" applyAlignment="0" applyProtection="0"/>
    <xf numFmtId="0" fontId="2" fillId="0" borderId="0">
      <alignment/>
      <protection/>
    </xf>
    <xf numFmtId="0" fontId="2" fillId="0" borderId="0">
      <alignment/>
      <protection/>
    </xf>
    <xf numFmtId="0" fontId="53" fillId="0" borderId="0">
      <alignment/>
      <protection/>
    </xf>
    <xf numFmtId="0" fontId="2" fillId="0" borderId="0">
      <alignment/>
      <protection/>
    </xf>
    <xf numFmtId="0" fontId="13" fillId="0" borderId="0" applyNumberFormat="0" applyFill="0" applyBorder="0" applyAlignment="0" applyProtection="0"/>
    <xf numFmtId="0" fontId="65" fillId="30" borderId="0" applyNumberFormat="0" applyBorder="0" applyAlignment="0" applyProtection="0"/>
    <xf numFmtId="0" fontId="6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7" fillId="0" borderId="9" applyNumberFormat="0" applyFill="0" applyAlignment="0" applyProtection="0"/>
    <xf numFmtId="0" fontId="6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0" fontId="69" fillId="32" borderId="0" applyNumberFormat="0" applyBorder="0" applyAlignment="0" applyProtection="0"/>
  </cellStyleXfs>
  <cellXfs count="590">
    <xf numFmtId="0" fontId="0" fillId="0" borderId="0" xfId="0" applyAlignment="1">
      <alignment/>
    </xf>
    <xf numFmtId="0" fontId="3" fillId="0" borderId="0" xfId="56" applyFont="1" applyProtection="1">
      <alignment/>
      <protection hidden="1"/>
    </xf>
    <xf numFmtId="0" fontId="2" fillId="0" borderId="0" xfId="56" applyProtection="1">
      <alignment/>
      <protection hidden="1"/>
    </xf>
    <xf numFmtId="0" fontId="2" fillId="0" borderId="0" xfId="56">
      <alignment/>
      <protection/>
    </xf>
    <xf numFmtId="0" fontId="1" fillId="0" borderId="0" xfId="56" applyNumberFormat="1" applyFont="1" applyFill="1" applyAlignment="1" applyProtection="1">
      <alignment horizontal="centerContinuous" vertical="center"/>
      <protection hidden="1"/>
    </xf>
    <xf numFmtId="0" fontId="5" fillId="0" borderId="10" xfId="56" applyNumberFormat="1" applyFont="1" applyFill="1" applyBorder="1" applyAlignment="1" applyProtection="1">
      <alignment horizontal="center" vertical="center" wrapText="1"/>
      <protection hidden="1"/>
    </xf>
    <xf numFmtId="0" fontId="5" fillId="0" borderId="11" xfId="56" applyNumberFormat="1" applyFont="1" applyFill="1" applyBorder="1" applyAlignment="1" applyProtection="1">
      <alignment horizontal="center" vertical="center" wrapText="1"/>
      <protection hidden="1"/>
    </xf>
    <xf numFmtId="0" fontId="5" fillId="0" borderId="12" xfId="56" applyNumberFormat="1" applyFont="1" applyFill="1" applyBorder="1" applyAlignment="1" applyProtection="1">
      <alignment horizontal="center" vertical="center" wrapText="1"/>
      <protection hidden="1"/>
    </xf>
    <xf numFmtId="0" fontId="5" fillId="0" borderId="13" xfId="56" applyNumberFormat="1" applyFont="1" applyFill="1" applyBorder="1" applyAlignment="1" applyProtection="1">
      <alignment horizontal="center" vertical="center" wrapText="1"/>
      <protection hidden="1"/>
    </xf>
    <xf numFmtId="0" fontId="5" fillId="0" borderId="14" xfId="56" applyNumberFormat="1" applyFont="1" applyFill="1" applyBorder="1" applyAlignment="1" applyProtection="1">
      <alignment horizontal="center" vertical="center" wrapText="1"/>
      <protection hidden="1"/>
    </xf>
    <xf numFmtId="0" fontId="7" fillId="0" borderId="10" xfId="56" applyNumberFormat="1" applyFont="1" applyFill="1" applyBorder="1" applyAlignment="1" applyProtection="1">
      <alignment horizontal="left" vertical="top" wrapText="1"/>
      <protection hidden="1"/>
    </xf>
    <xf numFmtId="0" fontId="5" fillId="0" borderId="10" xfId="56" applyNumberFormat="1" applyFont="1" applyFill="1" applyBorder="1" applyAlignment="1" applyProtection="1">
      <alignment/>
      <protection hidden="1"/>
    </xf>
    <xf numFmtId="182" fontId="7" fillId="0" borderId="10" xfId="56" applyNumberFormat="1" applyFont="1" applyFill="1" applyBorder="1" applyAlignment="1" applyProtection="1">
      <alignment horizontal="left" vertical="top"/>
      <protection hidden="1"/>
    </xf>
    <xf numFmtId="183" fontId="7" fillId="0" borderId="10" xfId="56" applyNumberFormat="1" applyFont="1" applyFill="1" applyBorder="1" applyAlignment="1" applyProtection="1">
      <alignment horizontal="left" vertical="top"/>
      <protection hidden="1"/>
    </xf>
    <xf numFmtId="184" fontId="7" fillId="0" borderId="10" xfId="56" applyNumberFormat="1" applyFont="1" applyFill="1" applyBorder="1" applyAlignment="1" applyProtection="1">
      <alignment horizontal="left" vertical="top"/>
      <protection hidden="1"/>
    </xf>
    <xf numFmtId="0" fontId="7" fillId="0" borderId="10" xfId="56" applyNumberFormat="1" applyFont="1" applyFill="1" applyBorder="1" applyAlignment="1" applyProtection="1">
      <alignment horizontal="left" vertical="top"/>
      <protection hidden="1"/>
    </xf>
    <xf numFmtId="0" fontId="2" fillId="0" borderId="15" xfId="56" applyBorder="1" applyProtection="1">
      <alignment/>
      <protection hidden="1"/>
    </xf>
    <xf numFmtId="0" fontId="2" fillId="0" borderId="16" xfId="56" applyFont="1" applyFill="1" applyBorder="1" applyProtection="1">
      <alignment/>
      <protection hidden="1"/>
    </xf>
    <xf numFmtId="0" fontId="5" fillId="0" borderId="16" xfId="56" applyNumberFormat="1" applyFont="1" applyFill="1" applyBorder="1" applyAlignment="1" applyProtection="1">
      <alignment/>
      <protection hidden="1"/>
    </xf>
    <xf numFmtId="0" fontId="8" fillId="0" borderId="0" xfId="56" applyFont="1">
      <alignment/>
      <protection/>
    </xf>
    <xf numFmtId="0" fontId="5" fillId="0" borderId="17" xfId="56" applyNumberFormat="1" applyFont="1" applyFill="1" applyBorder="1" applyAlignment="1" applyProtection="1">
      <alignment/>
      <protection hidden="1"/>
    </xf>
    <xf numFmtId="0" fontId="6" fillId="33" borderId="17" xfId="56" applyNumberFormat="1" applyFont="1" applyFill="1" applyBorder="1" applyAlignment="1" applyProtection="1">
      <alignment horizontal="left" vertical="top" wrapText="1"/>
      <protection hidden="1"/>
    </xf>
    <xf numFmtId="0" fontId="7" fillId="0" borderId="17" xfId="56" applyNumberFormat="1" applyFont="1" applyFill="1" applyBorder="1" applyAlignment="1" applyProtection="1">
      <alignment horizontal="left" vertical="top"/>
      <protection hidden="1"/>
    </xf>
    <xf numFmtId="0" fontId="7" fillId="0" borderId="17" xfId="56" applyNumberFormat="1" applyFont="1" applyFill="1" applyBorder="1" applyAlignment="1" applyProtection="1">
      <alignment horizontal="left" vertical="top" wrapText="1"/>
      <protection hidden="1"/>
    </xf>
    <xf numFmtId="0" fontId="8" fillId="0" borderId="0" xfId="56" applyFont="1" applyAlignment="1">
      <alignment horizontal="left"/>
      <protection/>
    </xf>
    <xf numFmtId="2" fontId="7" fillId="0" borderId="10" xfId="56" applyNumberFormat="1" applyFont="1" applyFill="1" applyBorder="1" applyAlignment="1" applyProtection="1">
      <alignment vertical="top"/>
      <protection hidden="1"/>
    </xf>
    <xf numFmtId="0" fontId="7" fillId="33" borderId="17" xfId="56" applyNumberFormat="1" applyFont="1" applyFill="1" applyBorder="1" applyAlignment="1" applyProtection="1">
      <alignment horizontal="left" vertical="top"/>
      <protection hidden="1"/>
    </xf>
    <xf numFmtId="0" fontId="6" fillId="33" borderId="17" xfId="56" applyNumberFormat="1" applyFont="1" applyFill="1" applyBorder="1" applyAlignment="1" applyProtection="1">
      <alignment horizontal="left" vertical="top" wrapText="1"/>
      <protection hidden="1"/>
    </xf>
    <xf numFmtId="2" fontId="7" fillId="0" borderId="10" xfId="56" applyNumberFormat="1" applyFont="1" applyFill="1" applyBorder="1" applyAlignment="1" applyProtection="1">
      <alignment horizontal="left" vertical="top"/>
      <protection hidden="1"/>
    </xf>
    <xf numFmtId="0" fontId="2" fillId="0" borderId="0" xfId="56" applyBorder="1" applyProtection="1">
      <alignment/>
      <protection hidden="1"/>
    </xf>
    <xf numFmtId="0" fontId="2" fillId="0" borderId="0" xfId="56" applyFont="1" applyFill="1" applyBorder="1" applyProtection="1">
      <alignment/>
      <protection hidden="1"/>
    </xf>
    <xf numFmtId="0" fontId="5" fillId="0" borderId="0" xfId="56" applyNumberFormat="1" applyFont="1" applyFill="1" applyBorder="1" applyAlignment="1" applyProtection="1">
      <alignment/>
      <protection hidden="1"/>
    </xf>
    <xf numFmtId="0" fontId="5" fillId="0" borderId="10" xfId="56" applyNumberFormat="1" applyFont="1" applyFill="1" applyBorder="1" applyAlignment="1" applyProtection="1">
      <alignment horizontal="left" vertical="top" wrapText="1"/>
      <protection hidden="1"/>
    </xf>
    <xf numFmtId="2" fontId="6" fillId="33" borderId="10" xfId="56" applyNumberFormat="1" applyFont="1" applyFill="1" applyBorder="1" applyAlignment="1" applyProtection="1">
      <alignment vertical="top"/>
      <protection hidden="1"/>
    </xf>
    <xf numFmtId="182" fontId="7" fillId="33" borderId="10" xfId="56" applyNumberFormat="1" applyFont="1" applyFill="1" applyBorder="1" applyAlignment="1" applyProtection="1">
      <alignment horizontal="left" vertical="top"/>
      <protection hidden="1"/>
    </xf>
    <xf numFmtId="183" fontId="7" fillId="33" borderId="10" xfId="56" applyNumberFormat="1" applyFont="1" applyFill="1" applyBorder="1" applyAlignment="1" applyProtection="1">
      <alignment horizontal="left" vertical="top"/>
      <protection hidden="1"/>
    </xf>
    <xf numFmtId="184" fontId="7" fillId="33" borderId="10" xfId="56" applyNumberFormat="1" applyFont="1" applyFill="1" applyBorder="1" applyAlignment="1" applyProtection="1">
      <alignment horizontal="left" vertical="top"/>
      <protection hidden="1"/>
    </xf>
    <xf numFmtId="14" fontId="2" fillId="0" borderId="0" xfId="56" applyNumberFormat="1" applyProtection="1">
      <alignment/>
      <protection hidden="1"/>
    </xf>
    <xf numFmtId="2" fontId="7" fillId="0" borderId="10" xfId="56" applyNumberFormat="1" applyFont="1" applyFill="1" applyBorder="1" applyAlignment="1" applyProtection="1">
      <alignment vertical="top"/>
      <protection hidden="1"/>
    </xf>
    <xf numFmtId="2" fontId="5" fillId="34" borderId="10" xfId="56" applyNumberFormat="1" applyFont="1" applyFill="1" applyBorder="1" applyAlignment="1" applyProtection="1">
      <alignment vertical="top"/>
      <protection hidden="1"/>
    </xf>
    <xf numFmtId="0" fontId="7" fillId="33" borderId="10" xfId="56" applyNumberFormat="1" applyFont="1" applyFill="1" applyBorder="1" applyAlignment="1" applyProtection="1">
      <alignment horizontal="left" vertical="top" wrapText="1"/>
      <protection hidden="1"/>
    </xf>
    <xf numFmtId="0" fontId="7" fillId="33" borderId="10" xfId="56" applyNumberFormat="1" applyFont="1" applyFill="1" applyBorder="1" applyAlignment="1" applyProtection="1">
      <alignment horizontal="left" vertical="top"/>
      <protection hidden="1"/>
    </xf>
    <xf numFmtId="0" fontId="5" fillId="0" borderId="17" xfId="56" applyNumberFormat="1" applyFont="1" applyFill="1" applyBorder="1" applyAlignment="1" applyProtection="1">
      <alignment horizontal="left" vertical="top" wrapText="1"/>
      <protection hidden="1"/>
    </xf>
    <xf numFmtId="193" fontId="7" fillId="0" borderId="10" xfId="56" applyNumberFormat="1" applyFont="1" applyFill="1" applyBorder="1" applyAlignment="1" applyProtection="1">
      <alignment vertical="top"/>
      <protection hidden="1"/>
    </xf>
    <xf numFmtId="181" fontId="11" fillId="33" borderId="18" xfId="56" applyNumberFormat="1" applyFont="1" applyFill="1" applyBorder="1" applyAlignment="1" applyProtection="1">
      <alignment horizontal="left" vertical="top"/>
      <protection hidden="1"/>
    </xf>
    <xf numFmtId="181" fontId="2" fillId="0" borderId="18" xfId="56" applyNumberFormat="1" applyFont="1" applyFill="1" applyBorder="1" applyAlignment="1" applyProtection="1">
      <alignment horizontal="left" vertical="top"/>
      <protection hidden="1"/>
    </xf>
    <xf numFmtId="0" fontId="1" fillId="34" borderId="10" xfId="56" applyNumberFormat="1" applyFont="1" applyFill="1" applyBorder="1" applyAlignment="1" applyProtection="1">
      <alignment vertical="top" wrapText="1"/>
      <protection hidden="1"/>
    </xf>
    <xf numFmtId="181" fontId="11" fillId="33" borderId="19" xfId="56" applyNumberFormat="1" applyFont="1" applyFill="1" applyBorder="1" applyAlignment="1" applyProtection="1">
      <alignment horizontal="left" vertical="top"/>
      <protection hidden="1"/>
    </xf>
    <xf numFmtId="181" fontId="1" fillId="34" borderId="18" xfId="56" applyNumberFormat="1" applyFont="1" applyFill="1" applyBorder="1" applyAlignment="1" applyProtection="1">
      <alignment horizontal="left" vertical="top"/>
      <protection hidden="1"/>
    </xf>
    <xf numFmtId="2" fontId="5" fillId="34" borderId="10" xfId="56" applyNumberFormat="1" applyFont="1" applyFill="1" applyBorder="1" applyAlignment="1" applyProtection="1">
      <alignment vertical="center" wrapText="1"/>
      <protection hidden="1"/>
    </xf>
    <xf numFmtId="2" fontId="2" fillId="0" borderId="0" xfId="56" applyNumberFormat="1">
      <alignment/>
      <protection/>
    </xf>
    <xf numFmtId="2" fontId="7" fillId="33" borderId="10" xfId="56" applyNumberFormat="1" applyFont="1" applyFill="1" applyBorder="1" applyAlignment="1" applyProtection="1">
      <alignment horizontal="left" vertical="top"/>
      <protection hidden="1"/>
    </xf>
    <xf numFmtId="0" fontId="5" fillId="33" borderId="10" xfId="56" applyNumberFormat="1" applyFont="1" applyFill="1" applyBorder="1" applyAlignment="1" applyProtection="1">
      <alignment horizontal="left" vertical="top" wrapText="1"/>
      <protection hidden="1"/>
    </xf>
    <xf numFmtId="0" fontId="6" fillId="33" borderId="10" xfId="56" applyNumberFormat="1" applyFont="1" applyFill="1" applyBorder="1" applyAlignment="1" applyProtection="1">
      <alignment horizontal="left" vertical="top" wrapText="1"/>
      <protection hidden="1"/>
    </xf>
    <xf numFmtId="0" fontId="7" fillId="0" borderId="10" xfId="56" applyNumberFormat="1" applyFont="1" applyFill="1" applyBorder="1" applyAlignment="1" applyProtection="1">
      <alignment horizontal="left" vertical="top" wrapText="1"/>
      <protection hidden="1"/>
    </xf>
    <xf numFmtId="182" fontId="7" fillId="0" borderId="10" xfId="56" applyNumberFormat="1" applyFont="1" applyFill="1" applyBorder="1" applyAlignment="1" applyProtection="1">
      <alignment horizontal="left" vertical="top"/>
      <protection hidden="1"/>
    </xf>
    <xf numFmtId="183" fontId="7" fillId="0" borderId="10" xfId="56" applyNumberFormat="1" applyFont="1" applyFill="1" applyBorder="1" applyAlignment="1" applyProtection="1">
      <alignment horizontal="left" vertical="top"/>
      <protection hidden="1"/>
    </xf>
    <xf numFmtId="184" fontId="7" fillId="0" borderId="10" xfId="56" applyNumberFormat="1" applyFont="1" applyFill="1" applyBorder="1" applyAlignment="1" applyProtection="1">
      <alignment horizontal="left" vertical="top"/>
      <protection hidden="1"/>
    </xf>
    <xf numFmtId="0" fontId="7" fillId="0" borderId="17" xfId="56" applyNumberFormat="1" applyFont="1" applyFill="1" applyBorder="1" applyAlignment="1" applyProtection="1">
      <alignment horizontal="left" vertical="top"/>
      <protection hidden="1"/>
    </xf>
    <xf numFmtId="182" fontId="7" fillId="33" borderId="10" xfId="56" applyNumberFormat="1" applyFont="1" applyFill="1" applyBorder="1" applyAlignment="1" applyProtection="1">
      <alignment horizontal="left" vertical="top"/>
      <protection hidden="1"/>
    </xf>
    <xf numFmtId="183" fontId="7" fillId="33" borderId="10" xfId="56" applyNumberFormat="1" applyFont="1" applyFill="1" applyBorder="1" applyAlignment="1" applyProtection="1">
      <alignment horizontal="left" vertical="top"/>
      <protection hidden="1"/>
    </xf>
    <xf numFmtId="184" fontId="7" fillId="33" borderId="10" xfId="56" applyNumberFormat="1" applyFont="1" applyFill="1" applyBorder="1" applyAlignment="1" applyProtection="1">
      <alignment horizontal="left" vertical="top"/>
      <protection hidden="1"/>
    </xf>
    <xf numFmtId="0" fontId="7" fillId="33" borderId="17" xfId="56" applyNumberFormat="1" applyFont="1" applyFill="1" applyBorder="1" applyAlignment="1" applyProtection="1">
      <alignment horizontal="left" vertical="top"/>
      <protection hidden="1"/>
    </xf>
    <xf numFmtId="182" fontId="7" fillId="35" borderId="10" xfId="56" applyNumberFormat="1" applyFont="1" applyFill="1" applyBorder="1" applyAlignment="1" applyProtection="1">
      <alignment horizontal="left" vertical="top"/>
      <protection hidden="1"/>
    </xf>
    <xf numFmtId="183" fontId="7" fillId="35" borderId="10" xfId="56" applyNumberFormat="1" applyFont="1" applyFill="1" applyBorder="1" applyAlignment="1" applyProtection="1">
      <alignment horizontal="left" vertical="top"/>
      <protection hidden="1"/>
    </xf>
    <xf numFmtId="184" fontId="7" fillId="35" borderId="10" xfId="56" applyNumberFormat="1" applyFont="1" applyFill="1" applyBorder="1" applyAlignment="1" applyProtection="1">
      <alignment horizontal="left" vertical="top"/>
      <protection hidden="1"/>
    </xf>
    <xf numFmtId="0" fontId="7" fillId="35" borderId="10" xfId="56" applyNumberFormat="1" applyFont="1" applyFill="1" applyBorder="1" applyAlignment="1" applyProtection="1">
      <alignment horizontal="left" vertical="top"/>
      <protection hidden="1"/>
    </xf>
    <xf numFmtId="2" fontId="7" fillId="35" borderId="10" xfId="56" applyNumberFormat="1" applyFont="1" applyFill="1" applyBorder="1" applyAlignment="1" applyProtection="1">
      <alignment vertical="top"/>
      <protection hidden="1"/>
    </xf>
    <xf numFmtId="0" fontId="7" fillId="35" borderId="17" xfId="56" applyNumberFormat="1" applyFont="1" applyFill="1" applyBorder="1" applyAlignment="1" applyProtection="1">
      <alignment horizontal="left" vertical="top"/>
      <protection hidden="1"/>
    </xf>
    <xf numFmtId="182" fontId="7" fillId="35" borderId="10" xfId="56" applyNumberFormat="1" applyFont="1" applyFill="1" applyBorder="1" applyAlignment="1" applyProtection="1">
      <alignment horizontal="left" vertical="top"/>
      <protection hidden="1"/>
    </xf>
    <xf numFmtId="183" fontId="7" fillId="35" borderId="10" xfId="56" applyNumberFormat="1" applyFont="1" applyFill="1" applyBorder="1" applyAlignment="1" applyProtection="1">
      <alignment horizontal="left" vertical="top"/>
      <protection hidden="1"/>
    </xf>
    <xf numFmtId="184" fontId="7" fillId="35" borderId="10" xfId="56" applyNumberFormat="1" applyFont="1" applyFill="1" applyBorder="1" applyAlignment="1" applyProtection="1">
      <alignment horizontal="left" vertical="top"/>
      <protection hidden="1"/>
    </xf>
    <xf numFmtId="0" fontId="7" fillId="35" borderId="10" xfId="56" applyNumberFormat="1" applyFont="1" applyFill="1" applyBorder="1" applyAlignment="1" applyProtection="1">
      <alignment horizontal="left" vertical="top"/>
      <protection hidden="1"/>
    </xf>
    <xf numFmtId="0" fontId="7" fillId="0" borderId="10" xfId="56" applyNumberFormat="1" applyFont="1" applyFill="1" applyBorder="1" applyAlignment="1" applyProtection="1">
      <alignment horizontal="left" vertical="top"/>
      <protection hidden="1"/>
    </xf>
    <xf numFmtId="2" fontId="7" fillId="0" borderId="0" xfId="56" applyNumberFormat="1" applyFont="1" applyFill="1" applyBorder="1" applyAlignment="1" applyProtection="1">
      <alignment vertical="top"/>
      <protection hidden="1"/>
    </xf>
    <xf numFmtId="2" fontId="7" fillId="0" borderId="17" xfId="56" applyNumberFormat="1" applyFont="1" applyFill="1" applyBorder="1" applyAlignment="1" applyProtection="1">
      <alignment vertical="top"/>
      <protection hidden="1"/>
    </xf>
    <xf numFmtId="0" fontId="1" fillId="34" borderId="18" xfId="56" applyNumberFormat="1" applyFont="1" applyFill="1" applyBorder="1" applyAlignment="1" applyProtection="1">
      <alignment vertical="top" wrapText="1"/>
      <protection hidden="1"/>
    </xf>
    <xf numFmtId="0" fontId="10" fillId="33" borderId="19" xfId="56" applyFont="1" applyFill="1" applyBorder="1" applyAlignment="1" applyProtection="1">
      <alignment vertical="top"/>
      <protection hidden="1"/>
    </xf>
    <xf numFmtId="0" fontId="0" fillId="0" borderId="18" xfId="56" applyFont="1" applyBorder="1" applyAlignment="1" applyProtection="1">
      <alignment vertical="top"/>
      <protection hidden="1"/>
    </xf>
    <xf numFmtId="0" fontId="10" fillId="33" borderId="18" xfId="56" applyFont="1" applyFill="1" applyBorder="1" applyAlignment="1" applyProtection="1">
      <alignment vertical="top"/>
      <protection hidden="1"/>
    </xf>
    <xf numFmtId="0" fontId="14" fillId="33" borderId="18" xfId="56" applyFont="1" applyFill="1" applyBorder="1" applyAlignment="1" applyProtection="1">
      <alignment vertical="top"/>
      <protection hidden="1"/>
    </xf>
    <xf numFmtId="0" fontId="0" fillId="0" borderId="18" xfId="56" applyFont="1" applyBorder="1" applyAlignment="1" applyProtection="1">
      <alignment vertical="top"/>
      <protection hidden="1"/>
    </xf>
    <xf numFmtId="0" fontId="10" fillId="34" borderId="18" xfId="56" applyFont="1" applyFill="1" applyBorder="1" applyAlignment="1" applyProtection="1">
      <alignment vertical="top"/>
      <protection hidden="1"/>
    </xf>
    <xf numFmtId="0" fontId="10" fillId="34" borderId="20" xfId="56" applyFont="1" applyFill="1" applyBorder="1" applyAlignment="1" applyProtection="1">
      <alignment vertical="top"/>
      <protection hidden="1"/>
    </xf>
    <xf numFmtId="181" fontId="1" fillId="34" borderId="20" xfId="56" applyNumberFormat="1" applyFont="1" applyFill="1" applyBorder="1" applyAlignment="1" applyProtection="1">
      <alignment horizontal="left" vertical="top"/>
      <protection hidden="1"/>
    </xf>
    <xf numFmtId="2" fontId="5" fillId="34" borderId="21" xfId="56" applyNumberFormat="1" applyFont="1" applyFill="1" applyBorder="1" applyAlignment="1" applyProtection="1">
      <alignment vertical="top"/>
      <protection hidden="1"/>
    </xf>
    <xf numFmtId="2" fontId="5" fillId="36" borderId="10" xfId="56" applyNumberFormat="1" applyFont="1" applyFill="1" applyBorder="1" applyAlignment="1" applyProtection="1">
      <alignment vertical="top" wrapText="1"/>
      <protection hidden="1"/>
    </xf>
    <xf numFmtId="0" fontId="10" fillId="33" borderId="10" xfId="56" applyFont="1" applyFill="1" applyBorder="1" applyAlignment="1" applyProtection="1">
      <alignment vertical="top"/>
      <protection hidden="1"/>
    </xf>
    <xf numFmtId="0" fontId="0" fillId="0" borderId="10" xfId="56" applyFont="1" applyBorder="1" applyAlignment="1" applyProtection="1">
      <alignment vertical="top"/>
      <protection hidden="1"/>
    </xf>
    <xf numFmtId="0" fontId="6" fillId="0" borderId="17" xfId="56" applyNumberFormat="1" applyFont="1" applyFill="1" applyBorder="1" applyAlignment="1" applyProtection="1">
      <alignment/>
      <protection hidden="1"/>
    </xf>
    <xf numFmtId="2" fontId="6" fillId="33" borderId="17" xfId="56" applyNumberFormat="1" applyFont="1" applyFill="1" applyBorder="1" applyAlignment="1" applyProtection="1">
      <alignment vertical="top"/>
      <protection hidden="1"/>
    </xf>
    <xf numFmtId="0" fontId="7" fillId="0" borderId="16" xfId="56" applyFont="1" applyFill="1" applyBorder="1" applyAlignment="1" applyProtection="1">
      <alignment vertical="top" wrapText="1"/>
      <protection hidden="1"/>
    </xf>
    <xf numFmtId="0" fontId="5" fillId="36" borderId="22" xfId="56" applyFont="1" applyFill="1" applyBorder="1" applyAlignment="1" applyProtection="1">
      <alignment horizontal="center" vertical="center" wrapText="1"/>
      <protection hidden="1"/>
    </xf>
    <xf numFmtId="0" fontId="5" fillId="36" borderId="14" xfId="56" applyNumberFormat="1" applyFont="1" applyFill="1" applyBorder="1" applyAlignment="1" applyProtection="1">
      <alignment horizontal="center" vertical="center" wrapText="1"/>
      <protection hidden="1"/>
    </xf>
    <xf numFmtId="0" fontId="5" fillId="36" borderId="10" xfId="56" applyNumberFormat="1" applyFont="1" applyFill="1" applyBorder="1" applyAlignment="1" applyProtection="1">
      <alignment horizontal="center" vertical="center" wrapText="1"/>
      <protection hidden="1"/>
    </xf>
    <xf numFmtId="2" fontId="2" fillId="0" borderId="0" xfId="56" applyNumberFormat="1" applyFont="1" applyFill="1" applyBorder="1" applyAlignment="1" applyProtection="1">
      <alignment vertical="top"/>
      <protection hidden="1"/>
    </xf>
    <xf numFmtId="2" fontId="7" fillId="36" borderId="10" xfId="56" applyNumberFormat="1" applyFont="1" applyFill="1" applyBorder="1" applyAlignment="1" applyProtection="1">
      <alignment vertical="top"/>
      <protection hidden="1"/>
    </xf>
    <xf numFmtId="182" fontId="5" fillId="0" borderId="10" xfId="56" applyNumberFormat="1" applyFont="1" applyFill="1" applyBorder="1" applyAlignment="1" applyProtection="1">
      <alignment horizontal="left" vertical="top"/>
      <protection hidden="1"/>
    </xf>
    <xf numFmtId="183" fontId="5" fillId="0" borderId="10" xfId="56" applyNumberFormat="1" applyFont="1" applyFill="1" applyBorder="1" applyAlignment="1" applyProtection="1">
      <alignment horizontal="left" vertical="top"/>
      <protection hidden="1"/>
    </xf>
    <xf numFmtId="184" fontId="5" fillId="0" borderId="10" xfId="56" applyNumberFormat="1" applyFont="1" applyFill="1" applyBorder="1" applyAlignment="1" applyProtection="1">
      <alignment horizontal="left" vertical="top"/>
      <protection hidden="1"/>
    </xf>
    <xf numFmtId="0" fontId="5" fillId="0" borderId="10" xfId="56" applyNumberFormat="1" applyFont="1" applyFill="1" applyBorder="1" applyAlignment="1" applyProtection="1">
      <alignment horizontal="left" vertical="top"/>
      <protection hidden="1"/>
    </xf>
    <xf numFmtId="0" fontId="0" fillId="0" borderId="10" xfId="56" applyFont="1" applyBorder="1" applyAlignment="1" applyProtection="1">
      <alignment vertical="top"/>
      <protection hidden="1"/>
    </xf>
    <xf numFmtId="0" fontId="5" fillId="0" borderId="17" xfId="56" applyNumberFormat="1" applyFont="1" applyFill="1" applyBorder="1" applyAlignment="1" applyProtection="1">
      <alignment horizontal="left" vertical="top"/>
      <protection hidden="1"/>
    </xf>
    <xf numFmtId="0" fontId="7" fillId="0" borderId="10" xfId="0" applyFont="1" applyBorder="1" applyAlignment="1">
      <alignment horizontal="right" vertical="top" wrapText="1"/>
    </xf>
    <xf numFmtId="0" fontId="5" fillId="0" borderId="23" xfId="56" applyNumberFormat="1" applyFont="1" applyFill="1" applyBorder="1" applyAlignment="1" applyProtection="1">
      <alignment horizontal="center" vertical="center" wrapText="1"/>
      <protection hidden="1"/>
    </xf>
    <xf numFmtId="0" fontId="5" fillId="0" borderId="16" xfId="56" applyNumberFormat="1" applyFont="1" applyFill="1" applyBorder="1" applyAlignment="1" applyProtection="1">
      <alignment horizontal="center" vertical="center" wrapText="1"/>
      <protection hidden="1"/>
    </xf>
    <xf numFmtId="0" fontId="2" fillId="0" borderId="24" xfId="56" applyFont="1" applyFill="1" applyBorder="1" applyProtection="1">
      <alignment/>
      <protection hidden="1"/>
    </xf>
    <xf numFmtId="0" fontId="5" fillId="0" borderId="17" xfId="56" applyNumberFormat="1" applyFont="1" applyFill="1" applyBorder="1" applyAlignment="1" applyProtection="1">
      <alignment horizontal="center" vertical="center" wrapText="1"/>
      <protection hidden="1"/>
    </xf>
    <xf numFmtId="0" fontId="5" fillId="0" borderId="10" xfId="56" applyFont="1" applyBorder="1" applyAlignment="1" applyProtection="1">
      <alignment horizontal="center" vertical="center"/>
      <protection hidden="1"/>
    </xf>
    <xf numFmtId="181" fontId="1" fillId="33" borderId="18" xfId="56" applyNumberFormat="1" applyFont="1" applyFill="1" applyBorder="1" applyAlignment="1" applyProtection="1">
      <alignment horizontal="left" vertical="top"/>
      <protection hidden="1"/>
    </xf>
    <xf numFmtId="181" fontId="2" fillId="0" borderId="18" xfId="56" applyNumberFormat="1" applyFont="1" applyFill="1" applyBorder="1" applyAlignment="1" applyProtection="1">
      <alignment horizontal="left" vertical="top"/>
      <protection hidden="1"/>
    </xf>
    <xf numFmtId="0" fontId="10" fillId="36" borderId="18" xfId="56" applyFont="1" applyFill="1" applyBorder="1" applyAlignment="1" applyProtection="1">
      <alignment vertical="top"/>
      <protection hidden="1"/>
    </xf>
    <xf numFmtId="181" fontId="1" fillId="36" borderId="18" xfId="56" applyNumberFormat="1" applyFont="1" applyFill="1" applyBorder="1" applyAlignment="1" applyProtection="1">
      <alignment horizontal="left" vertical="top"/>
      <protection hidden="1"/>
    </xf>
    <xf numFmtId="0" fontId="5" fillId="36" borderId="17" xfId="56" applyNumberFormat="1" applyFont="1" applyFill="1" applyBorder="1" applyAlignment="1" applyProtection="1">
      <alignment/>
      <protection hidden="1"/>
    </xf>
    <xf numFmtId="0" fontId="5" fillId="36" borderId="25" xfId="56" applyNumberFormat="1" applyFont="1" applyFill="1" applyBorder="1" applyAlignment="1" applyProtection="1">
      <alignment horizontal="left" vertical="top" wrapText="1"/>
      <protection hidden="1"/>
    </xf>
    <xf numFmtId="183" fontId="7" fillId="36" borderId="10" xfId="56" applyNumberFormat="1" applyFont="1" applyFill="1" applyBorder="1" applyAlignment="1" applyProtection="1">
      <alignment horizontal="left" vertical="top"/>
      <protection hidden="1"/>
    </xf>
    <xf numFmtId="184" fontId="7" fillId="36" borderId="10" xfId="56" applyNumberFormat="1" applyFont="1" applyFill="1" applyBorder="1" applyAlignment="1" applyProtection="1">
      <alignment horizontal="left" vertical="top"/>
      <protection hidden="1"/>
    </xf>
    <xf numFmtId="2" fontId="5" fillId="36" borderId="10" xfId="56" applyNumberFormat="1" applyFont="1" applyFill="1" applyBorder="1" applyAlignment="1" applyProtection="1">
      <alignment vertical="top"/>
      <protection hidden="1"/>
    </xf>
    <xf numFmtId="0" fontId="7" fillId="33" borderId="17" xfId="56" applyNumberFormat="1" applyFont="1" applyFill="1" applyBorder="1" applyAlignment="1" applyProtection="1">
      <alignment horizontal="left" vertical="top" wrapText="1"/>
      <protection hidden="1"/>
    </xf>
    <xf numFmtId="182" fontId="7" fillId="36" borderId="10" xfId="56" applyNumberFormat="1" applyFont="1" applyFill="1" applyBorder="1" applyAlignment="1" applyProtection="1">
      <alignment horizontal="left" vertical="top"/>
      <protection hidden="1"/>
    </xf>
    <xf numFmtId="0" fontId="7" fillId="36" borderId="10" xfId="56" applyNumberFormat="1" applyFont="1" applyFill="1" applyBorder="1" applyAlignment="1" applyProtection="1">
      <alignment horizontal="left" vertical="top"/>
      <protection hidden="1"/>
    </xf>
    <xf numFmtId="0" fontId="5" fillId="34" borderId="25" xfId="56" applyNumberFormat="1" applyFont="1" applyFill="1" applyBorder="1" applyAlignment="1" applyProtection="1">
      <alignment horizontal="left" vertical="center" wrapText="1"/>
      <protection hidden="1"/>
    </xf>
    <xf numFmtId="182" fontId="7" fillId="37" borderId="10" xfId="56" applyNumberFormat="1" applyFont="1" applyFill="1" applyBorder="1" applyAlignment="1" applyProtection="1">
      <alignment horizontal="left" vertical="top"/>
      <protection hidden="1"/>
    </xf>
    <xf numFmtId="183" fontId="7" fillId="37" borderId="10" xfId="56" applyNumberFormat="1" applyFont="1" applyFill="1" applyBorder="1" applyAlignment="1" applyProtection="1">
      <alignment horizontal="left" vertical="top"/>
      <protection hidden="1"/>
    </xf>
    <xf numFmtId="184" fontId="7" fillId="37" borderId="10" xfId="56" applyNumberFormat="1" applyFont="1" applyFill="1" applyBorder="1" applyAlignment="1" applyProtection="1">
      <alignment horizontal="left" vertical="top"/>
      <protection hidden="1"/>
    </xf>
    <xf numFmtId="0" fontId="5" fillId="37" borderId="10" xfId="56" applyNumberFormat="1" applyFont="1" applyFill="1" applyBorder="1" applyAlignment="1" applyProtection="1">
      <alignment horizontal="left" vertical="top"/>
      <protection hidden="1"/>
    </xf>
    <xf numFmtId="2" fontId="7" fillId="0" borderId="10" xfId="56" applyNumberFormat="1" applyFont="1" applyFill="1" applyBorder="1" applyAlignment="1" applyProtection="1">
      <alignment horizontal="left" vertical="top"/>
      <protection hidden="1"/>
    </xf>
    <xf numFmtId="0" fontId="5" fillId="37" borderId="10" xfId="56" applyNumberFormat="1" applyFont="1" applyFill="1" applyBorder="1" applyAlignment="1" applyProtection="1">
      <alignment horizontal="left" vertical="top" wrapText="1"/>
      <protection hidden="1"/>
    </xf>
    <xf numFmtId="0" fontId="7" fillId="37" borderId="10" xfId="56" applyNumberFormat="1" applyFont="1" applyFill="1" applyBorder="1" applyAlignment="1" applyProtection="1">
      <alignment horizontal="left" vertical="top" wrapText="1"/>
      <protection hidden="1"/>
    </xf>
    <xf numFmtId="0" fontId="7" fillId="37" borderId="10" xfId="56" applyNumberFormat="1" applyFont="1" applyFill="1" applyBorder="1" applyAlignment="1" applyProtection="1">
      <alignment horizontal="left" vertical="top" wrapText="1"/>
      <protection hidden="1"/>
    </xf>
    <xf numFmtId="0" fontId="1" fillId="34" borderId="26" xfId="56" applyNumberFormat="1" applyFont="1" applyFill="1" applyBorder="1" applyAlignment="1" applyProtection="1">
      <alignment vertical="top" wrapText="1"/>
      <protection hidden="1"/>
    </xf>
    <xf numFmtId="181" fontId="19" fillId="33" borderId="18" xfId="56" applyNumberFormat="1" applyFont="1" applyFill="1" applyBorder="1" applyAlignment="1" applyProtection="1">
      <alignment horizontal="left" vertical="top"/>
      <protection hidden="1"/>
    </xf>
    <xf numFmtId="181" fontId="1" fillId="36" borderId="18" xfId="56" applyNumberFormat="1" applyFont="1" applyFill="1" applyBorder="1" applyAlignment="1" applyProtection="1">
      <alignment horizontal="left" vertical="top"/>
      <protection hidden="1"/>
    </xf>
    <xf numFmtId="181" fontId="1" fillId="33" borderId="18" xfId="56" applyNumberFormat="1" applyFont="1" applyFill="1" applyBorder="1" applyAlignment="1" applyProtection="1">
      <alignment horizontal="left" vertical="top"/>
      <protection hidden="1"/>
    </xf>
    <xf numFmtId="0" fontId="6" fillId="33" borderId="17" xfId="56" applyNumberFormat="1" applyFont="1" applyFill="1" applyBorder="1" applyAlignment="1" applyProtection="1">
      <alignment/>
      <protection hidden="1"/>
    </xf>
    <xf numFmtId="0" fontId="70" fillId="0" borderId="10" xfId="56" applyNumberFormat="1" applyFont="1" applyFill="1" applyBorder="1" applyAlignment="1" applyProtection="1">
      <alignment/>
      <protection hidden="1"/>
    </xf>
    <xf numFmtId="0" fontId="70" fillId="0" borderId="17" xfId="56" applyNumberFormat="1" applyFont="1" applyFill="1" applyBorder="1" applyAlignment="1" applyProtection="1">
      <alignment/>
      <protection hidden="1"/>
    </xf>
    <xf numFmtId="0" fontId="71" fillId="0" borderId="17" xfId="56" applyNumberFormat="1" applyFont="1" applyFill="1" applyBorder="1" applyAlignment="1" applyProtection="1">
      <alignment horizontal="left" vertical="top" wrapText="1"/>
      <protection hidden="1"/>
    </xf>
    <xf numFmtId="0" fontId="71" fillId="0" borderId="10" xfId="56" applyNumberFormat="1" applyFont="1" applyFill="1" applyBorder="1" applyAlignment="1" applyProtection="1">
      <alignment horizontal="left" vertical="top" wrapText="1"/>
      <protection hidden="1"/>
    </xf>
    <xf numFmtId="0" fontId="5" fillId="37" borderId="17" xfId="56" applyNumberFormat="1" applyFont="1" applyFill="1" applyBorder="1" applyAlignment="1" applyProtection="1">
      <alignment horizontal="left" vertical="top" wrapText="1"/>
      <protection hidden="1"/>
    </xf>
    <xf numFmtId="182" fontId="71" fillId="37" borderId="10" xfId="56" applyNumberFormat="1" applyFont="1" applyFill="1" applyBorder="1" applyAlignment="1" applyProtection="1">
      <alignment horizontal="left" vertical="top"/>
      <protection hidden="1"/>
    </xf>
    <xf numFmtId="183" fontId="71" fillId="37" borderId="10" xfId="56" applyNumberFormat="1" applyFont="1" applyFill="1" applyBorder="1" applyAlignment="1" applyProtection="1">
      <alignment horizontal="left" vertical="top"/>
      <protection hidden="1"/>
    </xf>
    <xf numFmtId="184" fontId="71" fillId="37" borderId="10" xfId="56" applyNumberFormat="1" applyFont="1" applyFill="1" applyBorder="1" applyAlignment="1" applyProtection="1">
      <alignment horizontal="left" vertical="top"/>
      <protection hidden="1"/>
    </xf>
    <xf numFmtId="0" fontId="7" fillId="37" borderId="10" xfId="56" applyNumberFormat="1" applyFont="1" applyFill="1" applyBorder="1" applyAlignment="1" applyProtection="1">
      <alignment horizontal="left" vertical="top"/>
      <protection hidden="1"/>
    </xf>
    <xf numFmtId="2" fontId="7" fillId="37" borderId="10" xfId="56" applyNumberFormat="1" applyFont="1" applyFill="1" applyBorder="1" applyAlignment="1" applyProtection="1">
      <alignment vertical="top"/>
      <protection hidden="1"/>
    </xf>
    <xf numFmtId="0" fontId="70" fillId="37" borderId="10" xfId="56" applyNumberFormat="1" applyFont="1" applyFill="1" applyBorder="1" applyAlignment="1" applyProtection="1">
      <alignment horizontal="left" vertical="top"/>
      <protection hidden="1"/>
    </xf>
    <xf numFmtId="0" fontId="72" fillId="0" borderId="22" xfId="56" applyFont="1" applyBorder="1" applyAlignment="1" applyProtection="1">
      <alignment vertical="top"/>
      <protection hidden="1"/>
    </xf>
    <xf numFmtId="181" fontId="73" fillId="0" borderId="22" xfId="56" applyNumberFormat="1" applyFont="1" applyFill="1" applyBorder="1" applyAlignment="1" applyProtection="1">
      <alignment horizontal="left" vertical="top"/>
      <protection hidden="1"/>
    </xf>
    <xf numFmtId="0" fontId="71" fillId="0" borderId="27" xfId="56" applyNumberFormat="1" applyFont="1" applyFill="1" applyBorder="1" applyAlignment="1" applyProtection="1">
      <alignment horizontal="left" vertical="top" wrapText="1"/>
      <protection hidden="1"/>
    </xf>
    <xf numFmtId="0" fontId="70" fillId="0" borderId="14" xfId="56" applyNumberFormat="1" applyFont="1" applyFill="1" applyBorder="1" applyAlignment="1" applyProtection="1">
      <alignment/>
      <protection hidden="1"/>
    </xf>
    <xf numFmtId="0" fontId="70" fillId="0" borderId="11" xfId="56" applyNumberFormat="1" applyFont="1" applyFill="1" applyBorder="1" applyAlignment="1" applyProtection="1">
      <alignment/>
      <protection hidden="1"/>
    </xf>
    <xf numFmtId="0" fontId="70" fillId="0" borderId="11" xfId="56" applyNumberFormat="1" applyFont="1" applyFill="1" applyBorder="1" applyAlignment="1" applyProtection="1">
      <alignment horizontal="left" vertical="top" wrapText="1"/>
      <protection hidden="1"/>
    </xf>
    <xf numFmtId="0" fontId="70" fillId="37" borderId="27" xfId="56" applyNumberFormat="1" applyFont="1" applyFill="1" applyBorder="1" applyAlignment="1" applyProtection="1">
      <alignment horizontal="left" vertical="top" wrapText="1"/>
      <protection hidden="1"/>
    </xf>
    <xf numFmtId="182" fontId="71" fillId="0" borderId="27" xfId="56" applyNumberFormat="1" applyFont="1" applyFill="1" applyBorder="1" applyAlignment="1" applyProtection="1">
      <alignment horizontal="left" vertical="top"/>
      <protection hidden="1"/>
    </xf>
    <xf numFmtId="183" fontId="71" fillId="0" borderId="27" xfId="56" applyNumberFormat="1" applyFont="1" applyFill="1" applyBorder="1" applyAlignment="1" applyProtection="1">
      <alignment horizontal="left" vertical="top"/>
      <protection hidden="1"/>
    </xf>
    <xf numFmtId="184" fontId="71" fillId="0" borderId="27" xfId="56" applyNumberFormat="1" applyFont="1" applyFill="1" applyBorder="1" applyAlignment="1" applyProtection="1">
      <alignment horizontal="left" vertical="top"/>
      <protection hidden="1"/>
    </xf>
    <xf numFmtId="0" fontId="71" fillId="0" borderId="27" xfId="56" applyNumberFormat="1" applyFont="1" applyFill="1" applyBorder="1" applyAlignment="1" applyProtection="1">
      <alignment horizontal="left" vertical="top"/>
      <protection hidden="1"/>
    </xf>
    <xf numFmtId="2" fontId="71" fillId="0" borderId="14" xfId="56" applyNumberFormat="1" applyFont="1" applyFill="1" applyBorder="1" applyAlignment="1" applyProtection="1">
      <alignment vertical="top"/>
      <protection hidden="1"/>
    </xf>
    <xf numFmtId="2" fontId="71" fillId="0" borderId="11" xfId="56" applyNumberFormat="1" applyFont="1" applyFill="1" applyBorder="1" applyAlignment="1" applyProtection="1">
      <alignment vertical="top"/>
      <protection hidden="1"/>
    </xf>
    <xf numFmtId="0" fontId="5" fillId="34" borderId="28" xfId="56" applyNumberFormat="1" applyFont="1" applyFill="1" applyBorder="1" applyAlignment="1" applyProtection="1">
      <alignment/>
      <protection hidden="1"/>
    </xf>
    <xf numFmtId="0" fontId="7" fillId="33" borderId="17" xfId="56" applyNumberFormat="1" applyFont="1" applyFill="1" applyBorder="1" applyAlignment="1" applyProtection="1">
      <alignment horizontal="left" vertical="top" wrapText="1"/>
      <protection hidden="1"/>
    </xf>
    <xf numFmtId="0" fontId="7" fillId="37" borderId="17" xfId="56" applyNumberFormat="1" applyFont="1" applyFill="1" applyBorder="1" applyAlignment="1" applyProtection="1">
      <alignment horizontal="left" vertical="top"/>
      <protection hidden="1"/>
    </xf>
    <xf numFmtId="0" fontId="7" fillId="0" borderId="10" xfId="53" applyNumberFormat="1" applyFont="1" applyFill="1" applyBorder="1" applyAlignment="1" applyProtection="1">
      <alignment vertical="top" wrapText="1"/>
      <protection hidden="1"/>
    </xf>
    <xf numFmtId="0" fontId="7" fillId="0" borderId="25" xfId="56" applyNumberFormat="1" applyFont="1" applyFill="1" applyBorder="1" applyAlignment="1" applyProtection="1">
      <alignment horizontal="left" vertical="top"/>
      <protection hidden="1"/>
    </xf>
    <xf numFmtId="182" fontId="7" fillId="37" borderId="10" xfId="56" applyNumberFormat="1" applyFont="1" applyFill="1" applyBorder="1" applyAlignment="1" applyProtection="1">
      <alignment horizontal="left" vertical="top"/>
      <protection hidden="1"/>
    </xf>
    <xf numFmtId="183" fontId="7" fillId="37" borderId="10" xfId="56" applyNumberFormat="1" applyFont="1" applyFill="1" applyBorder="1" applyAlignment="1" applyProtection="1">
      <alignment horizontal="left" vertical="top"/>
      <protection hidden="1"/>
    </xf>
    <xf numFmtId="184" fontId="7" fillId="37" borderId="10" xfId="56" applyNumberFormat="1" applyFont="1" applyFill="1" applyBorder="1" applyAlignment="1" applyProtection="1">
      <alignment horizontal="left" vertical="top"/>
      <protection hidden="1"/>
    </xf>
    <xf numFmtId="0" fontId="7" fillId="37" borderId="17" xfId="56" applyNumberFormat="1" applyFont="1" applyFill="1" applyBorder="1" applyAlignment="1" applyProtection="1">
      <alignment horizontal="left" vertical="top"/>
      <protection hidden="1"/>
    </xf>
    <xf numFmtId="0" fontId="6" fillId="26" borderId="17" xfId="56" applyNumberFormat="1" applyFont="1" applyFill="1" applyBorder="1" applyAlignment="1" applyProtection="1">
      <alignment horizontal="left" vertical="top" wrapText="1"/>
      <protection hidden="1"/>
    </xf>
    <xf numFmtId="0" fontId="6" fillId="26" borderId="10" xfId="56" applyNumberFormat="1" applyFont="1" applyFill="1" applyBorder="1" applyAlignment="1" applyProtection="1">
      <alignment horizontal="left" vertical="top" wrapText="1"/>
      <protection hidden="1"/>
    </xf>
    <xf numFmtId="0" fontId="5" fillId="34" borderId="10" xfId="56" applyNumberFormat="1" applyFont="1" applyFill="1" applyBorder="1" applyAlignment="1" applyProtection="1">
      <alignment vertical="center" wrapText="1"/>
      <protection hidden="1"/>
    </xf>
    <xf numFmtId="2" fontId="5" fillId="34" borderId="28" xfId="56" applyNumberFormat="1" applyFont="1" applyFill="1" applyBorder="1" applyAlignment="1" applyProtection="1">
      <alignment vertical="top"/>
      <protection hidden="1"/>
    </xf>
    <xf numFmtId="0" fontId="5" fillId="0" borderId="10" xfId="56" applyNumberFormat="1" applyFont="1" applyFill="1" applyBorder="1" applyAlignment="1" applyProtection="1">
      <alignment vertical="center" wrapText="1"/>
      <protection hidden="1"/>
    </xf>
    <xf numFmtId="0" fontId="5" fillId="0" borderId="14" xfId="56" applyNumberFormat="1" applyFont="1" applyFill="1" applyBorder="1" applyAlignment="1" applyProtection="1">
      <alignment vertical="center" wrapText="1"/>
      <protection hidden="1"/>
    </xf>
    <xf numFmtId="0" fontId="5" fillId="0" borderId="10" xfId="56" applyNumberFormat="1" applyFont="1" applyFill="1" applyBorder="1" applyAlignment="1" applyProtection="1">
      <alignment horizontal="center" vertical="center"/>
      <protection hidden="1"/>
    </xf>
    <xf numFmtId="0" fontId="16" fillId="37" borderId="10" xfId="56" applyNumberFormat="1" applyFont="1" applyFill="1" applyBorder="1" applyAlignment="1" applyProtection="1">
      <alignment horizontal="left" vertical="top"/>
      <protection hidden="1"/>
    </xf>
    <xf numFmtId="49" fontId="5" fillId="34" borderId="17" xfId="56" applyNumberFormat="1" applyFont="1" applyFill="1" applyBorder="1" applyAlignment="1" applyProtection="1">
      <alignment/>
      <protection hidden="1"/>
    </xf>
    <xf numFmtId="49" fontId="5" fillId="36" borderId="17" xfId="56" applyNumberFormat="1" applyFont="1" applyFill="1" applyBorder="1" applyAlignment="1" applyProtection="1">
      <alignment/>
      <protection hidden="1"/>
    </xf>
    <xf numFmtId="0" fontId="74" fillId="33" borderId="18" xfId="56" applyFont="1" applyFill="1" applyBorder="1" applyAlignment="1" applyProtection="1">
      <alignment vertical="top"/>
      <protection hidden="1"/>
    </xf>
    <xf numFmtId="0" fontId="5" fillId="0" borderId="10" xfId="56" applyNumberFormat="1" applyFont="1" applyFill="1" applyBorder="1" applyAlignment="1" applyProtection="1">
      <alignment horizontal="left"/>
      <protection hidden="1"/>
    </xf>
    <xf numFmtId="2" fontId="7" fillId="0" borderId="10" xfId="56" applyNumberFormat="1" applyFont="1" applyFill="1" applyBorder="1" applyAlignment="1" applyProtection="1">
      <alignment horizontal="right" vertical="top"/>
      <protection hidden="1"/>
    </xf>
    <xf numFmtId="0" fontId="5" fillId="0" borderId="17" xfId="56" applyNumberFormat="1" applyFont="1" applyFill="1" applyBorder="1" applyAlignment="1" applyProtection="1">
      <alignment horizontal="left"/>
      <protection hidden="1"/>
    </xf>
    <xf numFmtId="0" fontId="0" fillId="0" borderId="18" xfId="56" applyFont="1" applyBorder="1" applyAlignment="1" applyProtection="1">
      <alignment horizontal="right" vertical="top"/>
      <protection hidden="1"/>
    </xf>
    <xf numFmtId="184" fontId="15" fillId="37" borderId="10" xfId="56" applyNumberFormat="1" applyFont="1" applyFill="1" applyBorder="1" applyAlignment="1" applyProtection="1">
      <alignment horizontal="left" vertical="top" wrapText="1"/>
      <protection hidden="1"/>
    </xf>
    <xf numFmtId="0" fontId="75" fillId="37" borderId="10" xfId="56" applyNumberFormat="1" applyFont="1" applyFill="1" applyBorder="1" applyAlignment="1" applyProtection="1">
      <alignment horizontal="left" vertical="top"/>
      <protection hidden="1"/>
    </xf>
    <xf numFmtId="2" fontId="15" fillId="37" borderId="10" xfId="56" applyNumberFormat="1" applyFont="1" applyFill="1" applyBorder="1" applyAlignment="1" applyProtection="1">
      <alignment vertical="top"/>
      <protection hidden="1"/>
    </xf>
    <xf numFmtId="2" fontId="15" fillId="0" borderId="10" xfId="56" applyNumberFormat="1" applyFont="1" applyFill="1" applyBorder="1" applyAlignment="1" applyProtection="1">
      <alignment vertical="top"/>
      <protection hidden="1"/>
    </xf>
    <xf numFmtId="184" fontId="15" fillId="0" borderId="10" xfId="56" applyNumberFormat="1" applyFont="1" applyFill="1" applyBorder="1" applyAlignment="1" applyProtection="1">
      <alignment horizontal="left" vertical="top" wrapText="1"/>
      <protection hidden="1"/>
    </xf>
    <xf numFmtId="2" fontId="15" fillId="0" borderId="17" xfId="56" applyNumberFormat="1" applyFont="1" applyFill="1" applyBorder="1" applyAlignment="1" applyProtection="1">
      <alignment vertical="top"/>
      <protection hidden="1"/>
    </xf>
    <xf numFmtId="0" fontId="6" fillId="0" borderId="14" xfId="56" applyNumberFormat="1" applyFont="1" applyFill="1" applyBorder="1" applyAlignment="1" applyProtection="1">
      <alignment/>
      <protection hidden="1"/>
    </xf>
    <xf numFmtId="0" fontId="5" fillId="0" borderId="14" xfId="56" applyNumberFormat="1" applyFont="1" applyFill="1" applyBorder="1" applyAlignment="1" applyProtection="1">
      <alignment/>
      <protection hidden="1"/>
    </xf>
    <xf numFmtId="171" fontId="5" fillId="0" borderId="14" xfId="64" applyFont="1" applyFill="1" applyBorder="1" applyAlignment="1" applyProtection="1">
      <alignment/>
      <protection hidden="1"/>
    </xf>
    <xf numFmtId="0" fontId="7" fillId="0" borderId="14" xfId="56" applyNumberFormat="1" applyFont="1" applyFill="1" applyBorder="1" applyAlignment="1" applyProtection="1">
      <alignment vertical="top" wrapText="1"/>
      <protection hidden="1"/>
    </xf>
    <xf numFmtId="0" fontId="76" fillId="0" borderId="17" xfId="56" applyNumberFormat="1" applyFont="1" applyFill="1" applyBorder="1" applyAlignment="1" applyProtection="1">
      <alignment/>
      <protection hidden="1"/>
    </xf>
    <xf numFmtId="0" fontId="7" fillId="37" borderId="16" xfId="56" applyFont="1" applyFill="1" applyBorder="1" applyAlignment="1" applyProtection="1">
      <alignment vertical="top" wrapText="1"/>
      <protection hidden="1"/>
    </xf>
    <xf numFmtId="181" fontId="19" fillId="37" borderId="18" xfId="56" applyNumberFormat="1" applyFont="1" applyFill="1" applyBorder="1" applyAlignment="1" applyProtection="1">
      <alignment horizontal="left" vertical="top"/>
      <protection hidden="1"/>
    </xf>
    <xf numFmtId="0" fontId="10" fillId="37" borderId="18" xfId="56" applyFont="1" applyFill="1" applyBorder="1" applyAlignment="1" applyProtection="1">
      <alignment vertical="top"/>
      <protection hidden="1"/>
    </xf>
    <xf numFmtId="0" fontId="6" fillId="37" borderId="17" xfId="56" applyNumberFormat="1" applyFont="1" applyFill="1" applyBorder="1" applyAlignment="1" applyProtection="1">
      <alignment horizontal="left" vertical="top" wrapText="1"/>
      <protection hidden="1"/>
    </xf>
    <xf numFmtId="181" fontId="2" fillId="37" borderId="18" xfId="56" applyNumberFormat="1" applyFont="1" applyFill="1" applyBorder="1" applyAlignment="1" applyProtection="1">
      <alignment horizontal="left" vertical="top"/>
      <protection hidden="1"/>
    </xf>
    <xf numFmtId="0" fontId="5" fillId="37" borderId="10" xfId="56" applyNumberFormat="1" applyFont="1" applyFill="1" applyBorder="1" applyAlignment="1" applyProtection="1">
      <alignment/>
      <protection hidden="1"/>
    </xf>
    <xf numFmtId="0" fontId="5" fillId="37" borderId="17" xfId="56" applyNumberFormat="1" applyFont="1" applyFill="1" applyBorder="1" applyAlignment="1" applyProtection="1">
      <alignment/>
      <protection hidden="1"/>
    </xf>
    <xf numFmtId="0" fontId="7" fillId="37" borderId="17" xfId="56" applyNumberFormat="1" applyFont="1" applyFill="1" applyBorder="1" applyAlignment="1" applyProtection="1">
      <alignment horizontal="left" vertical="top" wrapText="1"/>
      <protection hidden="1"/>
    </xf>
    <xf numFmtId="0" fontId="6" fillId="26" borderId="10" xfId="56" applyNumberFormat="1" applyFont="1" applyFill="1" applyBorder="1" applyAlignment="1" applyProtection="1">
      <alignment horizontal="left" vertical="top" wrapText="1"/>
      <protection hidden="1"/>
    </xf>
    <xf numFmtId="0" fontId="6" fillId="26" borderId="17" xfId="56" applyNumberFormat="1" applyFont="1" applyFill="1" applyBorder="1" applyAlignment="1" applyProtection="1">
      <alignment horizontal="left" vertical="top" wrapText="1"/>
      <protection hidden="1"/>
    </xf>
    <xf numFmtId="0" fontId="7" fillId="0" borderId="14" xfId="56" applyNumberFormat="1" applyFont="1" applyFill="1" applyBorder="1" applyAlignment="1" applyProtection="1">
      <alignment horizontal="left" vertical="top" wrapText="1"/>
      <protection hidden="1"/>
    </xf>
    <xf numFmtId="182" fontId="7" fillId="0" borderId="14" xfId="56" applyNumberFormat="1" applyFont="1" applyFill="1" applyBorder="1" applyAlignment="1" applyProtection="1">
      <alignment horizontal="left" vertical="top"/>
      <protection hidden="1"/>
    </xf>
    <xf numFmtId="183" fontId="7" fillId="0" borderId="14" xfId="56" applyNumberFormat="1" applyFont="1" applyFill="1" applyBorder="1" applyAlignment="1" applyProtection="1">
      <alignment horizontal="left" vertical="top"/>
      <protection hidden="1"/>
    </xf>
    <xf numFmtId="181" fontId="2" fillId="0" borderId="22" xfId="56" applyNumberFormat="1" applyFont="1" applyFill="1" applyBorder="1" applyAlignment="1" applyProtection="1">
      <alignment horizontal="left" vertical="top"/>
      <protection hidden="1"/>
    </xf>
    <xf numFmtId="0" fontId="0" fillId="0" borderId="22" xfId="56" applyFont="1" applyBorder="1" applyAlignment="1" applyProtection="1">
      <alignment horizontal="right" vertical="top"/>
      <protection hidden="1"/>
    </xf>
    <xf numFmtId="182" fontId="7" fillId="35" borderId="14" xfId="56" applyNumberFormat="1" applyFont="1" applyFill="1" applyBorder="1" applyAlignment="1" applyProtection="1">
      <alignment horizontal="left" vertical="top"/>
      <protection hidden="1"/>
    </xf>
    <xf numFmtId="183" fontId="7" fillId="35" borderId="14" xfId="56" applyNumberFormat="1" applyFont="1" applyFill="1" applyBorder="1" applyAlignment="1" applyProtection="1">
      <alignment horizontal="left" vertical="top"/>
      <protection hidden="1"/>
    </xf>
    <xf numFmtId="0" fontId="5" fillId="0" borderId="14" xfId="56" applyNumberFormat="1" applyFont="1" applyFill="1" applyBorder="1" applyAlignment="1" applyProtection="1">
      <alignment horizontal="left" vertical="top" wrapText="1"/>
      <protection hidden="1"/>
    </xf>
    <xf numFmtId="0" fontId="7" fillId="0" borderId="10" xfId="56" applyNumberFormat="1" applyFont="1" applyFill="1" applyBorder="1" applyAlignment="1" applyProtection="1">
      <alignment horizontal="left" vertical="top" wrapText="1"/>
      <protection hidden="1"/>
    </xf>
    <xf numFmtId="0" fontId="6" fillId="38" borderId="17" xfId="56" applyNumberFormat="1" applyFont="1" applyFill="1" applyBorder="1" applyAlignment="1" applyProtection="1">
      <alignment horizontal="left" vertical="top" wrapText="1"/>
      <protection hidden="1"/>
    </xf>
    <xf numFmtId="0" fontId="6" fillId="26" borderId="17" xfId="56" applyNumberFormat="1" applyFont="1" applyFill="1" applyBorder="1" applyAlignment="1" applyProtection="1">
      <alignment horizontal="left" vertical="top" wrapText="1"/>
      <protection hidden="1"/>
    </xf>
    <xf numFmtId="0" fontId="6" fillId="26" borderId="10" xfId="56" applyNumberFormat="1" applyFont="1" applyFill="1" applyBorder="1" applyAlignment="1" applyProtection="1">
      <alignment horizontal="left" vertical="top" wrapText="1"/>
      <protection hidden="1"/>
    </xf>
    <xf numFmtId="0" fontId="0" fillId="0" borderId="14" xfId="56" applyFont="1" applyBorder="1" applyAlignment="1" applyProtection="1">
      <alignment horizontal="right" vertical="top"/>
      <protection hidden="1"/>
    </xf>
    <xf numFmtId="0" fontId="7" fillId="0" borderId="14" xfId="56" applyNumberFormat="1" applyFont="1" applyFill="1" applyBorder="1" applyAlignment="1" applyProtection="1">
      <alignment horizontal="center" vertical="top" wrapText="1"/>
      <protection hidden="1"/>
    </xf>
    <xf numFmtId="182" fontId="7" fillId="36" borderId="14" xfId="56" applyNumberFormat="1" applyFont="1" applyFill="1" applyBorder="1" applyAlignment="1" applyProtection="1">
      <alignment horizontal="left" vertical="top"/>
      <protection hidden="1"/>
    </xf>
    <xf numFmtId="183" fontId="7" fillId="36" borderId="14" xfId="56" applyNumberFormat="1" applyFont="1" applyFill="1" applyBorder="1" applyAlignment="1" applyProtection="1">
      <alignment horizontal="left" vertical="top"/>
      <protection hidden="1"/>
    </xf>
    <xf numFmtId="181" fontId="73" fillId="0" borderId="22" xfId="56" applyNumberFormat="1" applyFont="1" applyFill="1" applyBorder="1" applyAlignment="1" applyProtection="1">
      <alignment horizontal="left" vertical="top"/>
      <protection hidden="1"/>
    </xf>
    <xf numFmtId="0" fontId="71" fillId="37" borderId="14" xfId="56" applyNumberFormat="1" applyFont="1" applyFill="1" applyBorder="1" applyAlignment="1" applyProtection="1">
      <alignment horizontal="left" vertical="top" wrapText="1"/>
      <protection hidden="1"/>
    </xf>
    <xf numFmtId="182" fontId="7" fillId="35" borderId="14" xfId="56" applyNumberFormat="1" applyFont="1" applyFill="1" applyBorder="1" applyAlignment="1" applyProtection="1">
      <alignment horizontal="left" vertical="top"/>
      <protection hidden="1"/>
    </xf>
    <xf numFmtId="0" fontId="0" fillId="0" borderId="14" xfId="56" applyFont="1" applyBorder="1" applyAlignment="1" applyProtection="1">
      <alignment horizontal="right" vertical="top"/>
      <protection hidden="1"/>
    </xf>
    <xf numFmtId="0" fontId="0" fillId="0" borderId="29" xfId="56" applyFont="1" applyBorder="1" applyAlignment="1" applyProtection="1">
      <alignment horizontal="right" vertical="top"/>
      <protection hidden="1"/>
    </xf>
    <xf numFmtId="0" fontId="0" fillId="37" borderId="14" xfId="56" applyFont="1" applyFill="1" applyBorder="1" applyAlignment="1" applyProtection="1">
      <alignment horizontal="right" vertical="top"/>
      <protection hidden="1"/>
    </xf>
    <xf numFmtId="0" fontId="5" fillId="37" borderId="14" xfId="56" applyNumberFormat="1" applyFont="1" applyFill="1" applyBorder="1" applyAlignment="1" applyProtection="1">
      <alignment/>
      <protection hidden="1"/>
    </xf>
    <xf numFmtId="0" fontId="7" fillId="37" borderId="14" xfId="56" applyNumberFormat="1" applyFont="1" applyFill="1" applyBorder="1" applyAlignment="1" applyProtection="1">
      <alignment horizontal="left" vertical="top" wrapText="1"/>
      <protection hidden="1"/>
    </xf>
    <xf numFmtId="182" fontId="7" fillId="37" borderId="14" xfId="56" applyNumberFormat="1" applyFont="1" applyFill="1" applyBorder="1" applyAlignment="1" applyProtection="1">
      <alignment horizontal="left" vertical="top"/>
      <protection hidden="1"/>
    </xf>
    <xf numFmtId="183" fontId="7" fillId="37" borderId="14" xfId="56" applyNumberFormat="1" applyFont="1" applyFill="1" applyBorder="1" applyAlignment="1" applyProtection="1">
      <alignment horizontal="left" vertical="top"/>
      <protection hidden="1"/>
    </xf>
    <xf numFmtId="0" fontId="5" fillId="37" borderId="16" xfId="56" applyNumberFormat="1" applyFont="1" applyFill="1" applyBorder="1" applyAlignment="1" applyProtection="1">
      <alignment/>
      <protection hidden="1"/>
    </xf>
    <xf numFmtId="0" fontId="0" fillId="37" borderId="10" xfId="56" applyFont="1" applyFill="1" applyBorder="1" applyAlignment="1" applyProtection="1">
      <alignment vertical="top"/>
      <protection hidden="1"/>
    </xf>
    <xf numFmtId="181" fontId="77" fillId="33" borderId="18" xfId="56" applyNumberFormat="1" applyFont="1" applyFill="1" applyBorder="1" applyAlignment="1" applyProtection="1">
      <alignment horizontal="left" vertical="top"/>
      <protection hidden="1"/>
    </xf>
    <xf numFmtId="0" fontId="78" fillId="33" borderId="17" xfId="56" applyNumberFormat="1" applyFont="1" applyFill="1" applyBorder="1" applyAlignment="1" applyProtection="1">
      <alignment horizontal="left" vertical="top" wrapText="1"/>
      <protection hidden="1"/>
    </xf>
    <xf numFmtId="0" fontId="79" fillId="33" borderId="17" xfId="56" applyNumberFormat="1" applyFont="1" applyFill="1" applyBorder="1" applyAlignment="1" applyProtection="1">
      <alignment horizontal="left" vertical="top" wrapText="1"/>
      <protection hidden="1"/>
    </xf>
    <xf numFmtId="0" fontId="80" fillId="0" borderId="18" xfId="56" applyFont="1" applyBorder="1" applyAlignment="1" applyProtection="1">
      <alignment vertical="top"/>
      <protection hidden="1"/>
    </xf>
    <xf numFmtId="181" fontId="81" fillId="0" borderId="18" xfId="56" applyNumberFormat="1" applyFont="1" applyFill="1" applyBorder="1" applyAlignment="1" applyProtection="1">
      <alignment horizontal="left" vertical="top"/>
      <protection hidden="1"/>
    </xf>
    <xf numFmtId="0" fontId="82" fillId="0" borderId="10" xfId="56" applyNumberFormat="1" applyFont="1" applyFill="1" applyBorder="1" applyAlignment="1" applyProtection="1">
      <alignment/>
      <protection hidden="1"/>
    </xf>
    <xf numFmtId="0" fontId="79" fillId="0" borderId="10" xfId="56" applyNumberFormat="1" applyFont="1" applyFill="1" applyBorder="1" applyAlignment="1" applyProtection="1">
      <alignment horizontal="left" vertical="top" wrapText="1"/>
      <protection hidden="1"/>
    </xf>
    <xf numFmtId="182" fontId="79" fillId="0" borderId="10" xfId="56" applyNumberFormat="1" applyFont="1" applyFill="1" applyBorder="1" applyAlignment="1" applyProtection="1">
      <alignment horizontal="left" vertical="top"/>
      <protection hidden="1"/>
    </xf>
    <xf numFmtId="183" fontId="79" fillId="0" borderId="10" xfId="56" applyNumberFormat="1" applyFont="1" applyFill="1" applyBorder="1" applyAlignment="1" applyProtection="1">
      <alignment horizontal="left" vertical="top"/>
      <protection hidden="1"/>
    </xf>
    <xf numFmtId="184" fontId="79" fillId="0" borderId="10" xfId="56" applyNumberFormat="1" applyFont="1" applyFill="1" applyBorder="1" applyAlignment="1" applyProtection="1">
      <alignment horizontal="left" vertical="top"/>
      <protection hidden="1"/>
    </xf>
    <xf numFmtId="0" fontId="79" fillId="0" borderId="10" xfId="56" applyNumberFormat="1" applyFont="1" applyFill="1" applyBorder="1" applyAlignment="1" applyProtection="1">
      <alignment horizontal="left" vertical="top"/>
      <protection hidden="1"/>
    </xf>
    <xf numFmtId="0" fontId="82" fillId="0" borderId="17" xfId="56" applyNumberFormat="1" applyFont="1" applyFill="1" applyBorder="1" applyAlignment="1" applyProtection="1">
      <alignment/>
      <protection hidden="1"/>
    </xf>
    <xf numFmtId="0" fontId="79" fillId="0" borderId="17" xfId="56" applyNumberFormat="1" applyFont="1" applyFill="1" applyBorder="1" applyAlignment="1" applyProtection="1">
      <alignment horizontal="left" vertical="top" wrapText="1"/>
      <protection hidden="1"/>
    </xf>
    <xf numFmtId="0" fontId="79" fillId="0" borderId="17" xfId="56" applyNumberFormat="1" applyFont="1" applyFill="1" applyBorder="1" applyAlignment="1" applyProtection="1">
      <alignment horizontal="left" vertical="top"/>
      <protection hidden="1"/>
    </xf>
    <xf numFmtId="0" fontId="79" fillId="37" borderId="10" xfId="56" applyNumberFormat="1" applyFont="1" applyFill="1" applyBorder="1" applyAlignment="1" applyProtection="1">
      <alignment horizontal="left" vertical="top" wrapText="1"/>
      <protection hidden="1"/>
    </xf>
    <xf numFmtId="0" fontId="7" fillId="37" borderId="10" xfId="56" applyNumberFormat="1" applyFont="1" applyFill="1" applyBorder="1" applyAlignment="1" applyProtection="1">
      <alignment horizontal="left" vertical="top"/>
      <protection hidden="1"/>
    </xf>
    <xf numFmtId="0" fontId="2" fillId="37" borderId="0" xfId="56" applyFill="1">
      <alignment/>
      <protection/>
    </xf>
    <xf numFmtId="0" fontId="5" fillId="36" borderId="25" xfId="56" applyNumberFormat="1" applyFont="1" applyFill="1" applyBorder="1" applyAlignment="1" applyProtection="1">
      <alignment/>
      <protection hidden="1"/>
    </xf>
    <xf numFmtId="182" fontId="83" fillId="6" borderId="10" xfId="56" applyNumberFormat="1" applyFont="1" applyFill="1" applyBorder="1" applyAlignment="1" applyProtection="1">
      <alignment horizontal="left" vertical="top"/>
      <protection hidden="1"/>
    </xf>
    <xf numFmtId="183" fontId="83" fillId="6" borderId="10" xfId="56" applyNumberFormat="1" applyFont="1" applyFill="1" applyBorder="1" applyAlignment="1" applyProtection="1">
      <alignment horizontal="left" vertical="top"/>
      <protection hidden="1"/>
    </xf>
    <xf numFmtId="184" fontId="83" fillId="6" borderId="10" xfId="56" applyNumberFormat="1" applyFont="1" applyFill="1" applyBorder="1" applyAlignment="1" applyProtection="1">
      <alignment horizontal="left" vertical="top"/>
      <protection hidden="1"/>
    </xf>
    <xf numFmtId="0" fontId="83" fillId="6" borderId="17" xfId="56" applyNumberFormat="1" applyFont="1" applyFill="1" applyBorder="1" applyAlignment="1" applyProtection="1">
      <alignment horizontal="left" vertical="top"/>
      <protection hidden="1"/>
    </xf>
    <xf numFmtId="2" fontId="7" fillId="6" borderId="10" xfId="56" applyNumberFormat="1" applyFont="1" applyFill="1" applyBorder="1" applyAlignment="1" applyProtection="1">
      <alignment vertical="top"/>
      <protection hidden="1"/>
    </xf>
    <xf numFmtId="2" fontId="83" fillId="6" borderId="10" xfId="56" applyNumberFormat="1" applyFont="1" applyFill="1" applyBorder="1" applyAlignment="1" applyProtection="1">
      <alignment vertical="top"/>
      <protection hidden="1"/>
    </xf>
    <xf numFmtId="0" fontId="10" fillId="39" borderId="18" xfId="56" applyFont="1" applyFill="1" applyBorder="1" applyAlignment="1" applyProtection="1">
      <alignment vertical="top"/>
      <protection hidden="1"/>
    </xf>
    <xf numFmtId="181" fontId="1" fillId="39" borderId="18" xfId="56" applyNumberFormat="1" applyFont="1" applyFill="1" applyBorder="1" applyAlignment="1" applyProtection="1">
      <alignment horizontal="left" vertical="top"/>
      <protection hidden="1"/>
    </xf>
    <xf numFmtId="0" fontId="5" fillId="39" borderId="17" xfId="56" applyNumberFormat="1" applyFont="1" applyFill="1" applyBorder="1" applyAlignment="1" applyProtection="1">
      <alignment/>
      <protection hidden="1"/>
    </xf>
    <xf numFmtId="0" fontId="5" fillId="39" borderId="25" xfId="56" applyNumberFormat="1" applyFont="1" applyFill="1" applyBorder="1" applyAlignment="1" applyProtection="1">
      <alignment horizontal="left" vertical="top" wrapText="1"/>
      <protection hidden="1"/>
    </xf>
    <xf numFmtId="2" fontId="5" fillId="39" borderId="10" xfId="56" applyNumberFormat="1" applyFont="1" applyFill="1" applyBorder="1" applyAlignment="1" applyProtection="1">
      <alignment vertical="top"/>
      <protection hidden="1"/>
    </xf>
    <xf numFmtId="182" fontId="7" fillId="0" borderId="14" xfId="56" applyNumberFormat="1" applyFont="1" applyFill="1" applyBorder="1" applyAlignment="1" applyProtection="1">
      <alignment vertical="top"/>
      <protection hidden="1"/>
    </xf>
    <xf numFmtId="183" fontId="7" fillId="0" borderId="14" xfId="56" applyNumberFormat="1" applyFont="1" applyFill="1" applyBorder="1" applyAlignment="1" applyProtection="1">
      <alignment vertical="top"/>
      <protection hidden="1"/>
    </xf>
    <xf numFmtId="182" fontId="7" fillId="0" borderId="10" xfId="56" applyNumberFormat="1" applyFont="1" applyFill="1" applyBorder="1" applyAlignment="1" applyProtection="1">
      <alignment vertical="top"/>
      <protection hidden="1"/>
    </xf>
    <xf numFmtId="183" fontId="7" fillId="0" borderId="10" xfId="56" applyNumberFormat="1" applyFont="1" applyFill="1" applyBorder="1" applyAlignment="1" applyProtection="1">
      <alignment vertical="top"/>
      <protection hidden="1"/>
    </xf>
    <xf numFmtId="181" fontId="2" fillId="0" borderId="10" xfId="56" applyNumberFormat="1" applyFont="1" applyFill="1" applyBorder="1" applyAlignment="1" applyProtection="1">
      <alignment horizontal="left" vertical="top"/>
      <protection hidden="1"/>
    </xf>
    <xf numFmtId="0" fontId="7" fillId="0" borderId="10" xfId="56" applyNumberFormat="1" applyFont="1" applyFill="1" applyBorder="1" applyAlignment="1" applyProtection="1">
      <alignment vertical="top" wrapText="1"/>
      <protection hidden="1"/>
    </xf>
    <xf numFmtId="0" fontId="0" fillId="0" borderId="30" xfId="56" applyFont="1" applyBorder="1" applyAlignment="1" applyProtection="1">
      <alignment vertical="top"/>
      <protection hidden="1"/>
    </xf>
    <xf numFmtId="0" fontId="0" fillId="0" borderId="22" xfId="56" applyFont="1" applyBorder="1" applyAlignment="1" applyProtection="1">
      <alignment vertical="top"/>
      <protection hidden="1"/>
    </xf>
    <xf numFmtId="0" fontId="71" fillId="37" borderId="10" xfId="56" applyNumberFormat="1" applyFont="1" applyFill="1" applyBorder="1" applyAlignment="1" applyProtection="1">
      <alignment vertical="top" wrapText="1"/>
      <protection hidden="1"/>
    </xf>
    <xf numFmtId="171" fontId="5" fillId="0" borderId="10" xfId="64" applyFont="1" applyFill="1" applyBorder="1" applyAlignment="1" applyProtection="1">
      <alignment/>
      <protection hidden="1"/>
    </xf>
    <xf numFmtId="181" fontId="2" fillId="0" borderId="22" xfId="56" applyNumberFormat="1" applyFont="1" applyFill="1" applyBorder="1" applyAlignment="1" applyProtection="1">
      <alignment vertical="top"/>
      <protection hidden="1"/>
    </xf>
    <xf numFmtId="181" fontId="2" fillId="0" borderId="22" xfId="56" applyNumberFormat="1" applyFont="1" applyFill="1" applyBorder="1" applyAlignment="1" applyProtection="1">
      <alignment horizontal="center" vertical="top"/>
      <protection hidden="1"/>
    </xf>
    <xf numFmtId="0" fontId="5" fillId="36" borderId="10" xfId="56" applyNumberFormat="1" applyFont="1" applyFill="1" applyBorder="1" applyAlignment="1" applyProtection="1">
      <alignment horizontal="left" vertical="top"/>
      <protection hidden="1"/>
    </xf>
    <xf numFmtId="0" fontId="2" fillId="0" borderId="0" xfId="56" applyFont="1">
      <alignment/>
      <protection/>
    </xf>
    <xf numFmtId="0" fontId="6" fillId="26" borderId="10" xfId="56" applyNumberFormat="1" applyFont="1" applyFill="1" applyBorder="1" applyAlignment="1" applyProtection="1">
      <alignment horizontal="left" vertical="top" wrapText="1"/>
      <protection hidden="1"/>
    </xf>
    <xf numFmtId="0" fontId="5" fillId="39" borderId="25" xfId="56" applyNumberFormat="1" applyFont="1" applyFill="1" applyBorder="1" applyAlignment="1" applyProtection="1">
      <alignment horizontal="left" vertical="top" wrapText="1"/>
      <protection hidden="1"/>
    </xf>
    <xf numFmtId="171" fontId="2" fillId="0" borderId="0" xfId="64" applyFont="1" applyFill="1" applyAlignment="1" applyProtection="1">
      <alignment/>
      <protection hidden="1"/>
    </xf>
    <xf numFmtId="2" fontId="6" fillId="33" borderId="10" xfId="56" applyNumberFormat="1" applyFont="1" applyFill="1" applyBorder="1" applyAlignment="1" applyProtection="1">
      <alignment horizontal="right" vertical="top"/>
      <protection hidden="1"/>
    </xf>
    <xf numFmtId="2" fontId="5" fillId="0" borderId="17" xfId="56" applyNumberFormat="1" applyFont="1" applyFill="1" applyBorder="1" applyAlignment="1" applyProtection="1">
      <alignment vertical="top"/>
      <protection hidden="1"/>
    </xf>
    <xf numFmtId="2" fontId="5" fillId="0" borderId="10" xfId="56" applyNumberFormat="1" applyFont="1" applyFill="1" applyBorder="1" applyAlignment="1" applyProtection="1">
      <alignment vertical="top"/>
      <protection hidden="1"/>
    </xf>
    <xf numFmtId="182" fontId="7" fillId="6" borderId="10" xfId="56" applyNumberFormat="1" applyFont="1" applyFill="1" applyBorder="1" applyAlignment="1" applyProtection="1">
      <alignment horizontal="left" vertical="top"/>
      <protection hidden="1"/>
    </xf>
    <xf numFmtId="183" fontId="7" fillId="6" borderId="10" xfId="56" applyNumberFormat="1" applyFont="1" applyFill="1" applyBorder="1" applyAlignment="1" applyProtection="1">
      <alignment horizontal="left" vertical="top"/>
      <protection hidden="1"/>
    </xf>
    <xf numFmtId="184" fontId="7" fillId="6" borderId="10" xfId="56" applyNumberFormat="1" applyFont="1" applyFill="1" applyBorder="1" applyAlignment="1" applyProtection="1">
      <alignment horizontal="left" vertical="top"/>
      <protection hidden="1"/>
    </xf>
    <xf numFmtId="0" fontId="7" fillId="6" borderId="17" xfId="56" applyNumberFormat="1" applyFont="1" applyFill="1" applyBorder="1" applyAlignment="1" applyProtection="1">
      <alignment horizontal="left" vertical="top"/>
      <protection hidden="1"/>
    </xf>
    <xf numFmtId="0" fontId="21" fillId="0" borderId="31" xfId="0" applyFont="1" applyBorder="1" applyAlignment="1">
      <alignment horizontal="center" vertical="center" wrapText="1"/>
    </xf>
    <xf numFmtId="0" fontId="21" fillId="0" borderId="32" xfId="0" applyFont="1" applyBorder="1" applyAlignment="1">
      <alignment horizontal="center" vertical="center" wrapText="1"/>
    </xf>
    <xf numFmtId="0" fontId="21" fillId="0" borderId="33" xfId="0" applyFont="1" applyBorder="1" applyAlignment="1">
      <alignment horizontal="center" vertical="center" wrapText="1"/>
    </xf>
    <xf numFmtId="0" fontId="20" fillId="0" borderId="34" xfId="0" applyFont="1" applyBorder="1" applyAlignment="1">
      <alignment horizontal="center" vertical="center" wrapText="1"/>
    </xf>
    <xf numFmtId="0" fontId="21" fillId="0" borderId="34" xfId="0" applyFont="1" applyBorder="1" applyAlignment="1">
      <alignment horizontal="center" vertical="center" wrapText="1"/>
    </xf>
    <xf numFmtId="0" fontId="6" fillId="26" borderId="10" xfId="56" applyNumberFormat="1" applyFont="1" applyFill="1" applyBorder="1" applyAlignment="1" applyProtection="1">
      <alignment horizontal="left" vertical="top" wrapText="1"/>
      <protection hidden="1"/>
    </xf>
    <xf numFmtId="181" fontId="19" fillId="13" borderId="18" xfId="56" applyNumberFormat="1" applyFont="1" applyFill="1" applyBorder="1" applyAlignment="1" applyProtection="1">
      <alignment horizontal="left" vertical="top"/>
      <protection hidden="1"/>
    </xf>
    <xf numFmtId="0" fontId="10" fillId="13" borderId="18" xfId="56" applyFont="1" applyFill="1" applyBorder="1" applyAlignment="1" applyProtection="1">
      <alignment vertical="top"/>
      <protection hidden="1"/>
    </xf>
    <xf numFmtId="0" fontId="6" fillId="13" borderId="17" xfId="56" applyNumberFormat="1" applyFont="1" applyFill="1" applyBorder="1" applyAlignment="1" applyProtection="1">
      <alignment horizontal="left" vertical="top" wrapText="1"/>
      <protection hidden="1"/>
    </xf>
    <xf numFmtId="0" fontId="20" fillId="0" borderId="31" xfId="0" applyFont="1" applyBorder="1" applyAlignment="1">
      <alignment horizontal="center" vertical="center" wrapText="1"/>
    </xf>
    <xf numFmtId="0" fontId="20" fillId="0" borderId="32" xfId="0" applyFont="1" applyBorder="1" applyAlignment="1">
      <alignment horizontal="center" vertical="center" wrapText="1"/>
    </xf>
    <xf numFmtId="0" fontId="20" fillId="0" borderId="33" xfId="0" applyFont="1" applyBorder="1" applyAlignment="1">
      <alignment horizontal="center" vertical="center" wrapText="1"/>
    </xf>
    <xf numFmtId="49" fontId="7" fillId="0" borderId="10" xfId="56" applyNumberFormat="1" applyFont="1" applyFill="1" applyBorder="1" applyAlignment="1" applyProtection="1">
      <alignment horizontal="left" vertical="top"/>
      <protection hidden="1"/>
    </xf>
    <xf numFmtId="0" fontId="2" fillId="0" borderId="10" xfId="56" applyBorder="1">
      <alignment/>
      <protection/>
    </xf>
    <xf numFmtId="0" fontId="7" fillId="37" borderId="10" xfId="56" applyNumberFormat="1" applyFont="1" applyFill="1" applyBorder="1" applyAlignment="1" applyProtection="1">
      <alignment horizontal="left" vertical="top" wrapText="1"/>
      <protection hidden="1"/>
    </xf>
    <xf numFmtId="0" fontId="10" fillId="19" borderId="10" xfId="56" applyFont="1" applyFill="1" applyBorder="1" applyAlignment="1" applyProtection="1">
      <alignment vertical="top"/>
      <protection hidden="1"/>
    </xf>
    <xf numFmtId="0" fontId="6" fillId="19" borderId="10" xfId="56" applyNumberFormat="1" applyFont="1" applyFill="1" applyBorder="1" applyAlignment="1" applyProtection="1">
      <alignment horizontal="left" vertical="top" wrapText="1"/>
      <protection hidden="1"/>
    </xf>
    <xf numFmtId="0" fontId="7" fillId="19" borderId="10" xfId="56" applyNumberFormat="1" applyFont="1" applyFill="1" applyBorder="1" applyAlignment="1" applyProtection="1">
      <alignment horizontal="left" vertical="top" wrapText="1"/>
      <protection hidden="1"/>
    </xf>
    <xf numFmtId="0" fontId="2" fillId="37" borderId="0" xfId="56" applyFont="1" applyFill="1">
      <alignment/>
      <protection/>
    </xf>
    <xf numFmtId="4" fontId="7" fillId="40" borderId="10" xfId="56" applyNumberFormat="1" applyFont="1" applyFill="1" applyBorder="1" applyAlignment="1" applyProtection="1">
      <alignment vertical="top"/>
      <protection hidden="1"/>
    </xf>
    <xf numFmtId="4" fontId="7" fillId="0" borderId="10" xfId="56" applyNumberFormat="1" applyFont="1" applyFill="1" applyBorder="1" applyAlignment="1" applyProtection="1">
      <alignment vertical="top"/>
      <protection hidden="1"/>
    </xf>
    <xf numFmtId="0" fontId="5" fillId="41" borderId="10" xfId="56" applyNumberFormat="1" applyFont="1" applyFill="1" applyBorder="1" applyAlignment="1" applyProtection="1">
      <alignment vertical="center" wrapText="1"/>
      <protection hidden="1"/>
    </xf>
    <xf numFmtId="0" fontId="2" fillId="41" borderId="0" xfId="56" applyFill="1">
      <alignment/>
      <protection/>
    </xf>
    <xf numFmtId="181" fontId="6" fillId="33" borderId="10" xfId="56" applyNumberFormat="1" applyFont="1" applyFill="1" applyBorder="1" applyAlignment="1" applyProtection="1">
      <alignment horizontal="left" vertical="top"/>
      <protection hidden="1"/>
    </xf>
    <xf numFmtId="0" fontId="8" fillId="0" borderId="0" xfId="56" applyFont="1" applyAlignment="1">
      <alignment wrapText="1"/>
      <protection/>
    </xf>
    <xf numFmtId="0" fontId="6" fillId="0" borderId="10" xfId="0" applyFont="1" applyBorder="1" applyAlignment="1">
      <alignment horizontal="left" vertical="top" wrapText="1"/>
    </xf>
    <xf numFmtId="49" fontId="79" fillId="37" borderId="10" xfId="0" applyNumberFormat="1" applyFont="1" applyFill="1" applyBorder="1" applyAlignment="1">
      <alignment horizontal="left" vertical="top"/>
    </xf>
    <xf numFmtId="0" fontId="79" fillId="37" borderId="10" xfId="0" applyFont="1" applyFill="1" applyBorder="1" applyAlignment="1">
      <alignment horizontal="left" vertical="top" wrapText="1"/>
    </xf>
    <xf numFmtId="0" fontId="79" fillId="37" borderId="10" xfId="0" applyFont="1" applyFill="1" applyBorder="1" applyAlignment="1">
      <alignment horizontal="left" vertical="top"/>
    </xf>
    <xf numFmtId="14" fontId="79" fillId="37" borderId="10" xfId="0" applyNumberFormat="1" applyFont="1" applyFill="1" applyBorder="1" applyAlignment="1">
      <alignment horizontal="left" vertical="top"/>
    </xf>
    <xf numFmtId="49" fontId="7" fillId="37" borderId="10" xfId="54" applyNumberFormat="1" applyFont="1" applyFill="1" applyBorder="1" applyAlignment="1" applyProtection="1">
      <alignment horizontal="center" vertical="top"/>
      <protection hidden="1"/>
    </xf>
    <xf numFmtId="0" fontId="2" fillId="13" borderId="0" xfId="56" applyFill="1">
      <alignment/>
      <protection/>
    </xf>
    <xf numFmtId="0" fontId="7" fillId="0" borderId="10" xfId="56" applyFont="1" applyBorder="1">
      <alignment/>
      <protection/>
    </xf>
    <xf numFmtId="0" fontId="5" fillId="13" borderId="10" xfId="56" applyNumberFormat="1" applyFont="1" applyFill="1" applyBorder="1" applyAlignment="1" applyProtection="1">
      <alignment horizontal="left" vertical="top" wrapText="1"/>
      <protection hidden="1"/>
    </xf>
    <xf numFmtId="182" fontId="5" fillId="13" borderId="10" xfId="56" applyNumberFormat="1" applyFont="1" applyFill="1" applyBorder="1" applyAlignment="1" applyProtection="1">
      <alignment horizontal="left" vertical="top"/>
      <protection hidden="1"/>
    </xf>
    <xf numFmtId="183" fontId="5" fillId="13" borderId="10" xfId="56" applyNumberFormat="1" applyFont="1" applyFill="1" applyBorder="1" applyAlignment="1" applyProtection="1">
      <alignment horizontal="left" vertical="top"/>
      <protection hidden="1"/>
    </xf>
    <xf numFmtId="184" fontId="5" fillId="13" borderId="10" xfId="56" applyNumberFormat="1" applyFont="1" applyFill="1" applyBorder="1" applyAlignment="1" applyProtection="1">
      <alignment horizontal="left" vertical="top"/>
      <protection hidden="1"/>
    </xf>
    <xf numFmtId="0" fontId="1" fillId="13" borderId="0" xfId="56" applyFont="1" applyFill="1">
      <alignment/>
      <protection/>
    </xf>
    <xf numFmtId="4" fontId="7" fillId="37" borderId="10" xfId="54" applyNumberFormat="1" applyFont="1" applyFill="1" applyBorder="1" applyAlignment="1" applyProtection="1">
      <alignment horizontal="right" vertical="top"/>
      <protection hidden="1"/>
    </xf>
    <xf numFmtId="4" fontId="6" fillId="33" borderId="10" xfId="56" applyNumberFormat="1" applyFont="1" applyFill="1" applyBorder="1" applyAlignment="1" applyProtection="1">
      <alignment vertical="top"/>
      <protection hidden="1"/>
    </xf>
    <xf numFmtId="4" fontId="7" fillId="37" borderId="10" xfId="56" applyNumberFormat="1" applyFont="1" applyFill="1" applyBorder="1" applyAlignment="1" applyProtection="1">
      <alignment vertical="top"/>
      <protection hidden="1"/>
    </xf>
    <xf numFmtId="4" fontId="6" fillId="13" borderId="10" xfId="56" applyNumberFormat="1" applyFont="1" applyFill="1" applyBorder="1" applyAlignment="1" applyProtection="1">
      <alignment vertical="top"/>
      <protection hidden="1"/>
    </xf>
    <xf numFmtId="4" fontId="5" fillId="39" borderId="10" xfId="56" applyNumberFormat="1" applyFont="1" applyFill="1" applyBorder="1" applyAlignment="1" applyProtection="1">
      <alignment vertical="top"/>
      <protection hidden="1"/>
    </xf>
    <xf numFmtId="4" fontId="5" fillId="36" borderId="10" xfId="56" applyNumberFormat="1" applyFont="1" applyFill="1" applyBorder="1" applyAlignment="1" applyProtection="1">
      <alignment vertical="top"/>
      <protection hidden="1"/>
    </xf>
    <xf numFmtId="4" fontId="7" fillId="37" borderId="10" xfId="54" applyNumberFormat="1" applyFont="1" applyFill="1" applyBorder="1" applyAlignment="1" applyProtection="1">
      <alignment horizontal="right" vertical="top" wrapText="1"/>
      <protection hidden="1"/>
    </xf>
    <xf numFmtId="4" fontId="79" fillId="37" borderId="10" xfId="54" applyNumberFormat="1" applyFont="1" applyFill="1" applyBorder="1" applyAlignment="1" applyProtection="1">
      <alignment horizontal="right" vertical="top"/>
      <protection hidden="1"/>
    </xf>
    <xf numFmtId="4" fontId="6" fillId="33" borderId="10" xfId="56" applyNumberFormat="1" applyFont="1" applyFill="1" applyBorder="1" applyAlignment="1" applyProtection="1">
      <alignment horizontal="right" vertical="top"/>
      <protection hidden="1"/>
    </xf>
    <xf numFmtId="4" fontId="79" fillId="37" borderId="10" xfId="0" applyNumberFormat="1" applyFont="1" applyFill="1" applyBorder="1" applyAlignment="1">
      <alignment horizontal="right" vertical="top"/>
    </xf>
    <xf numFmtId="49" fontId="79" fillId="37" borderId="10" xfId="0" applyNumberFormat="1" applyFont="1" applyFill="1" applyBorder="1" applyAlignment="1">
      <alignment vertical="top" wrapText="1"/>
    </xf>
    <xf numFmtId="49" fontId="7" fillId="0" borderId="10" xfId="0" applyNumberFormat="1" applyFont="1" applyBorder="1" applyAlignment="1">
      <alignment vertical="top" wrapText="1"/>
    </xf>
    <xf numFmtId="49" fontId="7" fillId="0" borderId="10" xfId="0" applyNumberFormat="1" applyFont="1" applyBorder="1" applyAlignment="1">
      <alignment vertical="top"/>
    </xf>
    <xf numFmtId="0" fontId="6" fillId="26" borderId="10" xfId="56" applyNumberFormat="1" applyFont="1" applyFill="1" applyBorder="1" applyAlignment="1" applyProtection="1">
      <alignment horizontal="left" vertical="top" wrapText="1"/>
      <protection hidden="1"/>
    </xf>
    <xf numFmtId="0" fontId="6" fillId="13" borderId="10" xfId="56" applyNumberFormat="1" applyFont="1" applyFill="1" applyBorder="1" applyAlignment="1" applyProtection="1">
      <alignment horizontal="left" vertical="top" wrapText="1"/>
      <protection hidden="1"/>
    </xf>
    <xf numFmtId="0" fontId="2" fillId="0" borderId="0" xfId="56" applyBorder="1">
      <alignment/>
      <protection/>
    </xf>
    <xf numFmtId="0" fontId="10" fillId="34" borderId="10" xfId="56" applyFont="1" applyFill="1" applyBorder="1" applyAlignment="1" applyProtection="1">
      <alignment vertical="top"/>
      <protection hidden="1"/>
    </xf>
    <xf numFmtId="181" fontId="1" fillId="34" borderId="10" xfId="56" applyNumberFormat="1" applyFont="1" applyFill="1" applyBorder="1" applyAlignment="1" applyProtection="1">
      <alignment horizontal="left" vertical="top"/>
      <protection hidden="1"/>
    </xf>
    <xf numFmtId="0" fontId="5" fillId="39" borderId="10" xfId="56" applyNumberFormat="1" applyFont="1" applyFill="1" applyBorder="1" applyAlignment="1" applyProtection="1">
      <alignment horizontal="left" vertical="top" wrapText="1"/>
      <protection hidden="1"/>
    </xf>
    <xf numFmtId="0" fontId="2" fillId="0" borderId="10" xfId="56" applyBorder="1" applyProtection="1">
      <alignment/>
      <protection hidden="1"/>
    </xf>
    <xf numFmtId="0" fontId="2" fillId="0" borderId="10" xfId="56" applyFont="1" applyFill="1" applyBorder="1" applyProtection="1">
      <alignment/>
      <protection hidden="1"/>
    </xf>
    <xf numFmtId="49" fontId="74" fillId="33" borderId="10" xfId="56" applyNumberFormat="1" applyFont="1" applyFill="1" applyBorder="1" applyAlignment="1" applyProtection="1">
      <alignment vertical="top"/>
      <protection hidden="1"/>
    </xf>
    <xf numFmtId="49" fontId="7" fillId="37" borderId="10" xfId="0" applyNumberFormat="1" applyFont="1" applyFill="1" applyBorder="1" applyAlignment="1">
      <alignment vertical="top" wrapText="1"/>
    </xf>
    <xf numFmtId="49" fontId="7" fillId="37" borderId="10" xfId="0" applyNumberFormat="1" applyFont="1" applyFill="1" applyBorder="1" applyAlignment="1">
      <alignment vertical="top"/>
    </xf>
    <xf numFmtId="49" fontId="7" fillId="37" borderId="10" xfId="0" applyNumberFormat="1" applyFont="1" applyFill="1" applyBorder="1" applyAlignment="1">
      <alignment horizontal="left" vertical="top"/>
    </xf>
    <xf numFmtId="0" fontId="7" fillId="37" borderId="10" xfId="0" applyFont="1" applyFill="1" applyBorder="1" applyAlignment="1">
      <alignment vertical="top" wrapText="1"/>
    </xf>
    <xf numFmtId="0" fontId="7" fillId="0" borderId="10" xfId="0" applyFont="1" applyBorder="1" applyAlignment="1">
      <alignment vertical="top" wrapText="1"/>
    </xf>
    <xf numFmtId="0" fontId="7" fillId="37" borderId="10" xfId="56" applyNumberFormat="1" applyFont="1" applyFill="1" applyBorder="1" applyAlignment="1" applyProtection="1">
      <alignment vertical="top" wrapText="1"/>
      <protection hidden="1"/>
    </xf>
    <xf numFmtId="183" fontId="7" fillId="37" borderId="10" xfId="56" applyNumberFormat="1" applyFont="1" applyFill="1" applyBorder="1" applyAlignment="1" applyProtection="1">
      <alignment vertical="top"/>
      <protection hidden="1"/>
    </xf>
    <xf numFmtId="0" fontId="2" fillId="0" borderId="0" xfId="56" applyFont="1" applyAlignment="1">
      <alignment horizontal="right"/>
      <protection/>
    </xf>
    <xf numFmtId="2" fontId="2" fillId="0" borderId="0" xfId="56" applyNumberFormat="1" applyFont="1" applyAlignment="1">
      <alignment horizontal="right"/>
      <protection/>
    </xf>
    <xf numFmtId="49" fontId="2" fillId="0" borderId="0" xfId="56" applyNumberFormat="1">
      <alignment/>
      <protection/>
    </xf>
    <xf numFmtId="4" fontId="7" fillId="0" borderId="10" xfId="54" applyNumberFormat="1" applyFont="1" applyFill="1" applyBorder="1" applyAlignment="1" applyProtection="1">
      <alignment vertical="center" wrapText="1"/>
      <protection hidden="1"/>
    </xf>
    <xf numFmtId="4" fontId="7" fillId="37" borderId="10" xfId="54" applyNumberFormat="1" applyFont="1" applyFill="1" applyBorder="1" applyAlignment="1" applyProtection="1">
      <alignment vertical="top"/>
      <protection hidden="1"/>
    </xf>
    <xf numFmtId="4" fontId="2" fillId="0" borderId="0" xfId="56" applyNumberFormat="1">
      <alignment/>
      <protection/>
    </xf>
    <xf numFmtId="0" fontId="6" fillId="26" borderId="10" xfId="56" applyNumberFormat="1" applyFont="1" applyFill="1" applyBorder="1" applyAlignment="1" applyProtection="1">
      <alignment horizontal="left" vertical="top" wrapText="1"/>
      <protection hidden="1"/>
    </xf>
    <xf numFmtId="49" fontId="7" fillId="0" borderId="10" xfId="56" applyNumberFormat="1" applyFont="1" applyFill="1" applyBorder="1" applyAlignment="1" applyProtection="1">
      <alignment horizontal="left" vertical="top"/>
      <protection hidden="1"/>
    </xf>
    <xf numFmtId="49" fontId="7" fillId="0" borderId="10" xfId="54" applyNumberFormat="1" applyFont="1" applyFill="1" applyBorder="1" applyAlignment="1" applyProtection="1">
      <alignment horizontal="left" vertical="top" wrapText="1"/>
      <protection hidden="1"/>
    </xf>
    <xf numFmtId="184" fontId="7" fillId="0" borderId="10" xfId="54" applyNumberFormat="1" applyFont="1" applyFill="1" applyBorder="1" applyAlignment="1" applyProtection="1">
      <alignment horizontal="left" vertical="top" wrapText="1"/>
      <protection hidden="1"/>
    </xf>
    <xf numFmtId="14" fontId="7" fillId="0" borderId="10" xfId="56" applyNumberFormat="1" applyFont="1" applyFill="1" applyBorder="1" applyAlignment="1" applyProtection="1">
      <alignment horizontal="left" vertical="top" wrapText="1"/>
      <protection hidden="1"/>
    </xf>
    <xf numFmtId="0" fontId="7" fillId="0" borderId="10" xfId="56" applyNumberFormat="1" applyFont="1" applyFill="1" applyBorder="1" applyAlignment="1" applyProtection="1">
      <alignment horizontal="center" vertical="top" wrapText="1"/>
      <protection hidden="1"/>
    </xf>
    <xf numFmtId="49" fontId="7" fillId="37" borderId="10" xfId="56" applyNumberFormat="1" applyFont="1" applyFill="1" applyBorder="1" applyAlignment="1" applyProtection="1">
      <alignment horizontal="left" vertical="top"/>
      <protection hidden="1"/>
    </xf>
    <xf numFmtId="181" fontId="2" fillId="37" borderId="10" xfId="56" applyNumberFormat="1" applyFont="1" applyFill="1" applyBorder="1" applyAlignment="1" applyProtection="1">
      <alignment horizontal="left" vertical="top"/>
      <protection hidden="1"/>
    </xf>
    <xf numFmtId="197" fontId="8" fillId="0" borderId="10" xfId="54" applyNumberFormat="1" applyFont="1" applyFill="1" applyBorder="1" applyAlignment="1" applyProtection="1">
      <alignment vertical="center"/>
      <protection hidden="1"/>
    </xf>
    <xf numFmtId="0" fontId="8" fillId="0" borderId="10" xfId="54" applyNumberFormat="1" applyFont="1" applyFill="1" applyBorder="1" applyAlignment="1" applyProtection="1">
      <alignment vertical="top" wrapText="1"/>
      <protection hidden="1"/>
    </xf>
    <xf numFmtId="0" fontId="5" fillId="37" borderId="10" xfId="56" applyNumberFormat="1" applyFont="1" applyFill="1" applyBorder="1" applyAlignment="1" applyProtection="1">
      <alignment horizontal="left" vertical="top"/>
      <protection hidden="1"/>
    </xf>
    <xf numFmtId="0" fontId="10" fillId="13" borderId="10" xfId="56" applyFont="1" applyFill="1" applyBorder="1" applyAlignment="1" applyProtection="1">
      <alignment vertical="top"/>
      <protection hidden="1"/>
    </xf>
    <xf numFmtId="197" fontId="19" fillId="13" borderId="10" xfId="54" applyNumberFormat="1" applyFont="1" applyFill="1" applyBorder="1" applyAlignment="1" applyProtection="1">
      <alignment vertical="top"/>
      <protection hidden="1"/>
    </xf>
    <xf numFmtId="0" fontId="5" fillId="13" borderId="10" xfId="56" applyNumberFormat="1" applyFont="1" applyFill="1" applyBorder="1" applyAlignment="1" applyProtection="1">
      <alignment/>
      <protection hidden="1"/>
    </xf>
    <xf numFmtId="182" fontId="5" fillId="13" borderId="10" xfId="54" applyNumberFormat="1" applyFont="1" applyFill="1" applyBorder="1" applyAlignment="1" applyProtection="1">
      <alignment horizontal="center" vertical="top"/>
      <protection hidden="1"/>
    </xf>
    <xf numFmtId="49" fontId="5" fillId="13" borderId="10" xfId="54" applyNumberFormat="1" applyFont="1" applyFill="1" applyBorder="1" applyAlignment="1" applyProtection="1">
      <alignment horizontal="center" vertical="top"/>
      <protection hidden="1"/>
    </xf>
    <xf numFmtId="184" fontId="5" fillId="13" borderId="10" xfId="54" applyNumberFormat="1" applyFont="1" applyFill="1" applyBorder="1" applyAlignment="1" applyProtection="1">
      <alignment horizontal="center" vertical="top"/>
      <protection hidden="1"/>
    </xf>
    <xf numFmtId="0" fontId="5" fillId="13" borderId="10" xfId="56" applyNumberFormat="1" applyFont="1" applyFill="1" applyBorder="1" applyAlignment="1" applyProtection="1">
      <alignment horizontal="left" vertical="top"/>
      <protection hidden="1"/>
    </xf>
    <xf numFmtId="181" fontId="19" fillId="33" borderId="10" xfId="56" applyNumberFormat="1" applyFont="1" applyFill="1" applyBorder="1" applyAlignment="1" applyProtection="1">
      <alignment horizontal="left" vertical="top"/>
      <protection hidden="1"/>
    </xf>
    <xf numFmtId="0" fontId="7" fillId="33" borderId="10" xfId="56" applyNumberFormat="1" applyFont="1" applyFill="1" applyBorder="1" applyAlignment="1" applyProtection="1">
      <alignment horizontal="left" vertical="top" wrapText="1"/>
      <protection hidden="1"/>
    </xf>
    <xf numFmtId="49" fontId="7" fillId="37" borderId="10" xfId="56" applyNumberFormat="1" applyFont="1" applyFill="1" applyBorder="1" applyAlignment="1" applyProtection="1">
      <alignment vertical="top"/>
      <protection hidden="1"/>
    </xf>
    <xf numFmtId="49" fontId="7" fillId="37" borderId="10" xfId="54" applyNumberFormat="1" applyFont="1" applyFill="1" applyBorder="1" applyAlignment="1" applyProtection="1">
      <alignment horizontal="left" vertical="top"/>
      <protection hidden="1"/>
    </xf>
    <xf numFmtId="184" fontId="7" fillId="37" borderId="10" xfId="54" applyNumberFormat="1" applyFont="1" applyFill="1" applyBorder="1" applyAlignment="1" applyProtection="1">
      <alignment horizontal="left" vertical="top"/>
      <protection hidden="1"/>
    </xf>
    <xf numFmtId="49" fontId="7" fillId="0" borderId="10" xfId="54" applyNumberFormat="1" applyFont="1" applyFill="1" applyBorder="1" applyAlignment="1" applyProtection="1">
      <alignment horizontal="left" vertical="top"/>
      <protection hidden="1"/>
    </xf>
    <xf numFmtId="184" fontId="7" fillId="0" borderId="10" xfId="54" applyNumberFormat="1" applyFont="1" applyFill="1" applyBorder="1" applyAlignment="1" applyProtection="1">
      <alignment horizontal="left" vertical="top"/>
      <protection hidden="1"/>
    </xf>
    <xf numFmtId="49" fontId="7" fillId="0" borderId="10" xfId="54" applyNumberFormat="1" applyFont="1" applyFill="1" applyBorder="1" applyAlignment="1" applyProtection="1">
      <alignment vertical="top"/>
      <protection hidden="1"/>
    </xf>
    <xf numFmtId="49" fontId="7" fillId="0" borderId="10" xfId="56" applyNumberFormat="1" applyFont="1" applyBorder="1" applyAlignment="1">
      <alignment vertical="top"/>
      <protection/>
    </xf>
    <xf numFmtId="49" fontId="7" fillId="0" borderId="10" xfId="56" applyNumberFormat="1" applyFont="1" applyFill="1" applyBorder="1" applyAlignment="1" applyProtection="1">
      <alignment vertical="top"/>
      <protection hidden="1"/>
    </xf>
    <xf numFmtId="49" fontId="7" fillId="37" borderId="10" xfId="56" applyNumberFormat="1" applyFont="1" applyFill="1" applyBorder="1" applyAlignment="1" applyProtection="1">
      <alignment horizontal="left" vertical="top"/>
      <protection hidden="1"/>
    </xf>
    <xf numFmtId="181" fontId="11" fillId="33" borderId="10" xfId="56" applyNumberFormat="1" applyFont="1" applyFill="1" applyBorder="1" applyAlignment="1" applyProtection="1">
      <alignment horizontal="left" vertical="top"/>
      <protection hidden="1"/>
    </xf>
    <xf numFmtId="2" fontId="7" fillId="0" borderId="26" xfId="56" applyNumberFormat="1" applyFont="1" applyFill="1" applyBorder="1" applyAlignment="1" applyProtection="1">
      <alignment vertical="top"/>
      <protection hidden="1"/>
    </xf>
    <xf numFmtId="0" fontId="5" fillId="36" borderId="10" xfId="56" applyFont="1" applyFill="1" applyBorder="1" applyAlignment="1" applyProtection="1">
      <alignment horizontal="center" vertical="center" wrapText="1"/>
      <protection hidden="1"/>
    </xf>
    <xf numFmtId="0" fontId="5" fillId="36" borderId="10" xfId="56" applyNumberFormat="1" applyFont="1" applyFill="1" applyBorder="1" applyAlignment="1" applyProtection="1">
      <alignment horizontal="center" vertical="center" wrapText="1"/>
      <protection hidden="1"/>
    </xf>
    <xf numFmtId="0" fontId="5" fillId="34" borderId="10" xfId="56" applyNumberFormat="1" applyFont="1" applyFill="1" applyBorder="1" applyAlignment="1" applyProtection="1">
      <alignment horizontal="left" vertical="center" wrapText="1"/>
      <protection hidden="1"/>
    </xf>
    <xf numFmtId="0" fontId="6" fillId="33" borderId="10" xfId="56" applyNumberFormat="1" applyFont="1" applyFill="1" applyBorder="1" applyAlignment="1" applyProtection="1">
      <alignment/>
      <protection hidden="1"/>
    </xf>
    <xf numFmtId="0" fontId="7" fillId="37" borderId="10" xfId="56" applyNumberFormat="1" applyFont="1" applyFill="1" applyBorder="1" applyAlignment="1" applyProtection="1">
      <alignment vertical="top"/>
      <protection hidden="1"/>
    </xf>
    <xf numFmtId="181" fontId="2" fillId="0" borderId="10" xfId="56" applyNumberFormat="1" applyFont="1" applyFill="1" applyBorder="1" applyAlignment="1" applyProtection="1">
      <alignment horizontal="left" vertical="top"/>
      <protection hidden="1"/>
    </xf>
    <xf numFmtId="4" fontId="7" fillId="0" borderId="10" xfId="54" applyNumberFormat="1" applyFont="1" applyFill="1" applyBorder="1" applyAlignment="1" applyProtection="1">
      <alignment horizontal="right" vertical="top" wrapText="1"/>
      <protection hidden="1"/>
    </xf>
    <xf numFmtId="4" fontId="7" fillId="0" borderId="10" xfId="54" applyNumberFormat="1" applyFont="1" applyFill="1" applyBorder="1" applyAlignment="1" applyProtection="1">
      <alignment horizontal="right" vertical="center" wrapText="1"/>
      <protection hidden="1"/>
    </xf>
    <xf numFmtId="181" fontId="19" fillId="13" borderId="10" xfId="56" applyNumberFormat="1" applyFont="1" applyFill="1" applyBorder="1" applyAlignment="1" applyProtection="1">
      <alignment horizontal="left" vertical="top"/>
      <protection hidden="1"/>
    </xf>
    <xf numFmtId="0" fontId="7" fillId="13" borderId="10" xfId="56" applyNumberFormat="1" applyFont="1" applyFill="1" applyBorder="1" applyAlignment="1" applyProtection="1">
      <alignment horizontal="left" vertical="top" wrapText="1"/>
      <protection hidden="1"/>
    </xf>
    <xf numFmtId="0" fontId="22" fillId="13" borderId="10" xfId="56" applyFont="1" applyFill="1" applyBorder="1">
      <alignment/>
      <protection/>
    </xf>
    <xf numFmtId="0" fontId="6" fillId="13" borderId="10" xfId="54" applyNumberFormat="1" applyFont="1" applyFill="1" applyBorder="1" applyAlignment="1" applyProtection="1">
      <alignment vertical="top" wrapText="1"/>
      <protection hidden="1"/>
    </xf>
    <xf numFmtId="0" fontId="5" fillId="13" borderId="10" xfId="56" applyNumberFormat="1" applyFont="1" applyFill="1" applyBorder="1" applyAlignment="1" applyProtection="1">
      <alignment vertical="top" wrapText="1"/>
      <protection hidden="1"/>
    </xf>
    <xf numFmtId="0" fontId="7" fillId="37" borderId="10" xfId="56" applyNumberFormat="1" applyFont="1" applyFill="1" applyBorder="1" applyAlignment="1" applyProtection="1">
      <alignment horizontal="left" vertical="top" wrapText="1"/>
      <protection hidden="1"/>
    </xf>
    <xf numFmtId="14" fontId="7" fillId="0" borderId="10" xfId="56" applyNumberFormat="1" applyFont="1" applyFill="1" applyBorder="1" applyAlignment="1" applyProtection="1">
      <alignment vertical="top" wrapText="1"/>
      <protection hidden="1"/>
    </xf>
    <xf numFmtId="0" fontId="14" fillId="33" borderId="10" xfId="56" applyFont="1" applyFill="1" applyBorder="1" applyAlignment="1" applyProtection="1">
      <alignment vertical="top"/>
      <protection hidden="1"/>
    </xf>
    <xf numFmtId="14" fontId="79" fillId="37" borderId="10" xfId="0" applyNumberFormat="1" applyFont="1" applyFill="1" applyBorder="1" applyAlignment="1">
      <alignment horizontal="left" vertical="top" wrapText="1"/>
    </xf>
    <xf numFmtId="49" fontId="79" fillId="37" borderId="10" xfId="0" applyNumberFormat="1" applyFont="1" applyFill="1" applyBorder="1" applyAlignment="1">
      <alignment vertical="top"/>
    </xf>
    <xf numFmtId="0" fontId="7" fillId="37" borderId="10" xfId="0" applyFont="1" applyFill="1" applyBorder="1" applyAlignment="1">
      <alignment vertical="top"/>
    </xf>
    <xf numFmtId="0" fontId="0" fillId="0" borderId="10" xfId="56" applyFont="1" applyBorder="1" applyAlignment="1" applyProtection="1">
      <alignment horizontal="right" vertical="top"/>
      <protection hidden="1"/>
    </xf>
    <xf numFmtId="0" fontId="6" fillId="0" borderId="10" xfId="56" applyNumberFormat="1" applyFont="1" applyFill="1" applyBorder="1" applyAlignment="1" applyProtection="1">
      <alignment/>
      <protection hidden="1"/>
    </xf>
    <xf numFmtId="0" fontId="7" fillId="0" borderId="10" xfId="56" applyFont="1" applyFill="1" applyBorder="1" applyAlignment="1" applyProtection="1">
      <alignment vertical="top" wrapText="1"/>
      <protection hidden="1"/>
    </xf>
    <xf numFmtId="0" fontId="7" fillId="37" borderId="10" xfId="56" applyFont="1" applyFill="1" applyBorder="1" applyAlignment="1" applyProtection="1">
      <alignment vertical="top" wrapText="1"/>
      <protection hidden="1"/>
    </xf>
    <xf numFmtId="0" fontId="76" fillId="0" borderId="10" xfId="56" applyNumberFormat="1" applyFont="1" applyFill="1" applyBorder="1" applyAlignment="1" applyProtection="1">
      <alignment/>
      <protection hidden="1"/>
    </xf>
    <xf numFmtId="181" fontId="1" fillId="19" borderId="10" xfId="56" applyNumberFormat="1" applyFont="1" applyFill="1" applyBorder="1" applyAlignment="1" applyProtection="1">
      <alignment horizontal="left" vertical="top"/>
      <protection hidden="1"/>
    </xf>
    <xf numFmtId="182" fontId="7" fillId="19" borderId="10" xfId="56" applyNumberFormat="1" applyFont="1" applyFill="1" applyBorder="1" applyAlignment="1" applyProtection="1">
      <alignment horizontal="left" vertical="top"/>
      <protection hidden="1"/>
    </xf>
    <xf numFmtId="183" fontId="7" fillId="19" borderId="10" xfId="56" applyNumberFormat="1" applyFont="1" applyFill="1" applyBorder="1" applyAlignment="1" applyProtection="1">
      <alignment horizontal="left" vertical="top"/>
      <protection hidden="1"/>
    </xf>
    <xf numFmtId="184" fontId="7" fillId="19" borderId="10" xfId="56" applyNumberFormat="1" applyFont="1" applyFill="1" applyBorder="1" applyAlignment="1" applyProtection="1">
      <alignment horizontal="left" vertical="top"/>
      <protection hidden="1"/>
    </xf>
    <xf numFmtId="0" fontId="5" fillId="19" borderId="10" xfId="56" applyNumberFormat="1" applyFont="1" applyFill="1" applyBorder="1" applyAlignment="1" applyProtection="1">
      <alignment horizontal="left" vertical="top"/>
      <protection hidden="1"/>
    </xf>
    <xf numFmtId="0" fontId="0" fillId="41" borderId="10" xfId="56" applyFont="1" applyFill="1" applyBorder="1" applyAlignment="1" applyProtection="1">
      <alignment vertical="top"/>
      <protection hidden="1"/>
    </xf>
    <xf numFmtId="0" fontId="5" fillId="41" borderId="10" xfId="56" applyNumberFormat="1" applyFont="1" applyFill="1" applyBorder="1" applyAlignment="1" applyProtection="1">
      <alignment vertical="top" wrapText="1"/>
      <protection hidden="1"/>
    </xf>
    <xf numFmtId="0" fontId="5" fillId="41" borderId="10" xfId="56" applyNumberFormat="1" applyFont="1" applyFill="1" applyBorder="1" applyAlignment="1" applyProtection="1">
      <alignment horizontal="left" vertical="center" wrapText="1"/>
      <protection hidden="1"/>
    </xf>
    <xf numFmtId="0" fontId="0" fillId="13" borderId="10" xfId="56" applyFont="1" applyFill="1" applyBorder="1" applyAlignment="1" applyProtection="1">
      <alignment vertical="top"/>
      <protection hidden="1"/>
    </xf>
    <xf numFmtId="0" fontId="15" fillId="37" borderId="10" xfId="56" applyNumberFormat="1" applyFont="1" applyFill="1" applyBorder="1" applyAlignment="1" applyProtection="1">
      <alignment horizontal="left" vertical="top" wrapText="1"/>
      <protection hidden="1"/>
    </xf>
    <xf numFmtId="0" fontId="0" fillId="0" borderId="10" xfId="56" applyFont="1" applyBorder="1" applyAlignment="1" applyProtection="1">
      <alignment horizontal="right" vertical="top"/>
      <protection hidden="1"/>
    </xf>
    <xf numFmtId="49" fontId="5" fillId="34" borderId="10" xfId="56" applyNumberFormat="1" applyFont="1" applyFill="1" applyBorder="1" applyAlignment="1" applyProtection="1">
      <alignment/>
      <protection hidden="1"/>
    </xf>
    <xf numFmtId="0" fontId="10" fillId="36" borderId="10" xfId="56" applyFont="1" applyFill="1" applyBorder="1" applyAlignment="1" applyProtection="1">
      <alignment vertical="top"/>
      <protection hidden="1"/>
    </xf>
    <xf numFmtId="181" fontId="1" fillId="36" borderId="10" xfId="56" applyNumberFormat="1" applyFont="1" applyFill="1" applyBorder="1" applyAlignment="1" applyProtection="1">
      <alignment horizontal="left" vertical="top"/>
      <protection hidden="1"/>
    </xf>
    <xf numFmtId="49" fontId="5" fillId="36" borderId="10" xfId="56" applyNumberFormat="1" applyFont="1" applyFill="1" applyBorder="1" applyAlignment="1" applyProtection="1">
      <alignment/>
      <protection hidden="1"/>
    </xf>
    <xf numFmtId="0" fontId="5" fillId="36" borderId="10" xfId="56" applyNumberFormat="1" applyFont="1" applyFill="1" applyBorder="1" applyAlignment="1" applyProtection="1">
      <alignment horizontal="left" vertical="top" wrapText="1"/>
      <protection hidden="1"/>
    </xf>
    <xf numFmtId="181" fontId="1" fillId="33" borderId="10" xfId="56" applyNumberFormat="1" applyFont="1" applyFill="1" applyBorder="1" applyAlignment="1" applyProtection="1">
      <alignment horizontal="left" vertical="top"/>
      <protection hidden="1"/>
    </xf>
    <xf numFmtId="0" fontId="6" fillId="38" borderId="10" xfId="56" applyNumberFormat="1" applyFont="1" applyFill="1" applyBorder="1" applyAlignment="1" applyProtection="1">
      <alignment horizontal="left" vertical="top" wrapText="1"/>
      <protection hidden="1"/>
    </xf>
    <xf numFmtId="181" fontId="1" fillId="36" borderId="10" xfId="56" applyNumberFormat="1" applyFont="1" applyFill="1" applyBorder="1" applyAlignment="1" applyProtection="1">
      <alignment horizontal="left" vertical="top"/>
      <protection hidden="1"/>
    </xf>
    <xf numFmtId="181" fontId="1" fillId="33" borderId="10" xfId="56" applyNumberFormat="1" applyFont="1" applyFill="1" applyBorder="1" applyAlignment="1" applyProtection="1">
      <alignment horizontal="left" vertical="top"/>
      <protection hidden="1"/>
    </xf>
    <xf numFmtId="0" fontId="74" fillId="33" borderId="10" xfId="56" applyFont="1" applyFill="1" applyBorder="1" applyAlignment="1" applyProtection="1">
      <alignment vertical="top"/>
      <protection hidden="1"/>
    </xf>
    <xf numFmtId="0" fontId="71" fillId="37" borderId="10" xfId="56" applyNumberFormat="1" applyFont="1" applyFill="1" applyBorder="1" applyAlignment="1" applyProtection="1">
      <alignment horizontal="left" vertical="top" wrapText="1"/>
      <protection hidden="1"/>
    </xf>
    <xf numFmtId="0" fontId="0" fillId="37" borderId="10" xfId="56" applyFont="1" applyFill="1" applyBorder="1" applyAlignment="1" applyProtection="1">
      <alignment horizontal="right" vertical="top"/>
      <protection hidden="1"/>
    </xf>
    <xf numFmtId="181" fontId="2" fillId="0" borderId="10" xfId="56" applyNumberFormat="1" applyFont="1" applyFill="1" applyBorder="1" applyAlignment="1" applyProtection="1">
      <alignment horizontal="center" vertical="top"/>
      <protection hidden="1"/>
    </xf>
    <xf numFmtId="181" fontId="2" fillId="0" borderId="10" xfId="56" applyNumberFormat="1" applyFont="1" applyFill="1" applyBorder="1" applyAlignment="1" applyProtection="1">
      <alignment vertical="top"/>
      <protection hidden="1"/>
    </xf>
    <xf numFmtId="181" fontId="77" fillId="33" borderId="10" xfId="56" applyNumberFormat="1" applyFont="1" applyFill="1" applyBorder="1" applyAlignment="1" applyProtection="1">
      <alignment horizontal="left" vertical="top"/>
      <protection hidden="1"/>
    </xf>
    <xf numFmtId="0" fontId="78" fillId="33" borderId="10" xfId="56" applyNumberFormat="1" applyFont="1" applyFill="1" applyBorder="1" applyAlignment="1" applyProtection="1">
      <alignment horizontal="left" vertical="top" wrapText="1"/>
      <protection hidden="1"/>
    </xf>
    <xf numFmtId="0" fontId="79" fillId="33" borderId="10" xfId="56" applyNumberFormat="1" applyFont="1" applyFill="1" applyBorder="1" applyAlignment="1" applyProtection="1">
      <alignment horizontal="left" vertical="top" wrapText="1"/>
      <protection hidden="1"/>
    </xf>
    <xf numFmtId="0" fontId="80" fillId="0" borderId="10" xfId="56" applyFont="1" applyBorder="1" applyAlignment="1" applyProtection="1">
      <alignment vertical="top"/>
      <protection hidden="1"/>
    </xf>
    <xf numFmtId="181" fontId="81" fillId="0" borderId="10" xfId="56" applyNumberFormat="1" applyFont="1" applyFill="1" applyBorder="1" applyAlignment="1" applyProtection="1">
      <alignment horizontal="left" vertical="top"/>
      <protection hidden="1"/>
    </xf>
    <xf numFmtId="0" fontId="7" fillId="33" borderId="10" xfId="56" applyNumberFormat="1" applyFont="1" applyFill="1" applyBorder="1" applyAlignment="1" applyProtection="1">
      <alignment horizontal="left" vertical="top"/>
      <protection hidden="1"/>
    </xf>
    <xf numFmtId="181" fontId="1" fillId="13" borderId="10" xfId="56" applyNumberFormat="1" applyFont="1" applyFill="1" applyBorder="1" applyAlignment="1" applyProtection="1">
      <alignment horizontal="left" vertical="top"/>
      <protection hidden="1"/>
    </xf>
    <xf numFmtId="0" fontId="7" fillId="37" borderId="10" xfId="56" applyNumberFormat="1" applyFont="1" applyFill="1" applyBorder="1" applyAlignment="1" applyProtection="1">
      <alignment/>
      <protection hidden="1"/>
    </xf>
    <xf numFmtId="0" fontId="7" fillId="0" borderId="10" xfId="56" applyFont="1" applyBorder="1" applyAlignment="1">
      <alignment wrapText="1"/>
      <protection/>
    </xf>
    <xf numFmtId="0" fontId="5" fillId="36" borderId="10" xfId="56" applyNumberFormat="1" applyFont="1" applyFill="1" applyBorder="1" applyAlignment="1" applyProtection="1">
      <alignment/>
      <protection hidden="1"/>
    </xf>
    <xf numFmtId="0" fontId="10" fillId="39" borderId="10" xfId="56" applyFont="1" applyFill="1" applyBorder="1" applyAlignment="1" applyProtection="1">
      <alignment vertical="top"/>
      <protection hidden="1"/>
    </xf>
    <xf numFmtId="181" fontId="1" fillId="39" borderId="10" xfId="56" applyNumberFormat="1" applyFont="1" applyFill="1" applyBorder="1" applyAlignment="1" applyProtection="1">
      <alignment horizontal="left" vertical="top"/>
      <protection hidden="1"/>
    </xf>
    <xf numFmtId="0" fontId="5" fillId="39" borderId="10" xfId="56" applyNumberFormat="1" applyFont="1" applyFill="1" applyBorder="1" applyAlignment="1" applyProtection="1">
      <alignment/>
      <protection hidden="1"/>
    </xf>
    <xf numFmtId="0" fontId="7" fillId="13" borderId="10" xfId="56" applyNumberFormat="1" applyFont="1" applyFill="1" applyBorder="1" applyAlignment="1" applyProtection="1">
      <alignment horizontal="left" vertical="top" wrapText="1"/>
      <protection hidden="1"/>
    </xf>
    <xf numFmtId="182" fontId="7" fillId="13" borderId="10" xfId="56" applyNumberFormat="1" applyFont="1" applyFill="1" applyBorder="1" applyAlignment="1" applyProtection="1">
      <alignment horizontal="left" vertical="top"/>
      <protection hidden="1"/>
    </xf>
    <xf numFmtId="183" fontId="7" fillId="13" borderId="10" xfId="56" applyNumberFormat="1" applyFont="1" applyFill="1" applyBorder="1" applyAlignment="1" applyProtection="1">
      <alignment horizontal="left" vertical="top"/>
      <protection hidden="1"/>
    </xf>
    <xf numFmtId="184" fontId="7" fillId="13" borderId="10" xfId="56" applyNumberFormat="1" applyFont="1" applyFill="1" applyBorder="1" applyAlignment="1" applyProtection="1">
      <alignment horizontal="left" vertical="top"/>
      <protection hidden="1"/>
    </xf>
    <xf numFmtId="0" fontId="7" fillId="13" borderId="10" xfId="56" applyNumberFormat="1" applyFont="1" applyFill="1" applyBorder="1" applyAlignment="1" applyProtection="1">
      <alignment horizontal="left" vertical="top"/>
      <protection hidden="1"/>
    </xf>
    <xf numFmtId="0" fontId="70" fillId="0" borderId="10" xfId="56" applyNumberFormat="1" applyFont="1" applyFill="1" applyBorder="1" applyAlignment="1" applyProtection="1">
      <alignment horizontal="left" vertical="top" wrapText="1"/>
      <protection hidden="1"/>
    </xf>
    <xf numFmtId="0" fontId="70" fillId="37" borderId="10" xfId="56" applyNumberFormat="1" applyFont="1" applyFill="1" applyBorder="1" applyAlignment="1" applyProtection="1">
      <alignment horizontal="left" vertical="top" wrapText="1"/>
      <protection hidden="1"/>
    </xf>
    <xf numFmtId="0" fontId="71" fillId="0" borderId="10" xfId="56" applyNumberFormat="1" applyFont="1" applyFill="1" applyBorder="1" applyAlignment="1" applyProtection="1">
      <alignment horizontal="left" vertical="top"/>
      <protection hidden="1"/>
    </xf>
    <xf numFmtId="4" fontId="7" fillId="37" borderId="10" xfId="56" applyNumberFormat="1" applyFont="1" applyFill="1" applyBorder="1" applyAlignment="1" applyProtection="1">
      <alignment horizontal="right" vertical="top"/>
      <protection hidden="1"/>
    </xf>
    <xf numFmtId="4" fontId="79" fillId="37" borderId="10" xfId="55" applyNumberFormat="1" applyFont="1" applyFill="1" applyBorder="1" applyAlignment="1">
      <alignment horizontal="right" vertical="top"/>
      <protection/>
    </xf>
    <xf numFmtId="4" fontId="7" fillId="0" borderId="10" xfId="56" applyNumberFormat="1" applyFont="1" applyFill="1" applyBorder="1" applyAlignment="1" applyProtection="1">
      <alignment horizontal="right" vertical="top"/>
      <protection hidden="1"/>
    </xf>
    <xf numFmtId="4" fontId="5" fillId="41" borderId="10" xfId="56" applyNumberFormat="1" applyFont="1" applyFill="1" applyBorder="1" applyAlignment="1" applyProtection="1">
      <alignment vertical="top"/>
      <protection hidden="1"/>
    </xf>
    <xf numFmtId="4" fontId="15" fillId="37" borderId="10" xfId="56" applyNumberFormat="1" applyFont="1" applyFill="1" applyBorder="1" applyAlignment="1" applyProtection="1">
      <alignment vertical="top"/>
      <protection hidden="1"/>
    </xf>
    <xf numFmtId="4" fontId="71" fillId="0" borderId="10" xfId="56" applyNumberFormat="1" applyFont="1" applyFill="1" applyBorder="1" applyAlignment="1" applyProtection="1">
      <alignment vertical="top"/>
      <protection hidden="1"/>
    </xf>
    <xf numFmtId="4" fontId="5" fillId="0" borderId="10" xfId="56" applyNumberFormat="1" applyFont="1" applyFill="1" applyBorder="1" applyAlignment="1" applyProtection="1">
      <alignment vertical="top"/>
      <protection hidden="1"/>
    </xf>
    <xf numFmtId="4" fontId="15" fillId="0" borderId="10" xfId="56" applyNumberFormat="1" applyFont="1" applyFill="1" applyBorder="1" applyAlignment="1" applyProtection="1">
      <alignment vertical="top"/>
      <protection hidden="1"/>
    </xf>
    <xf numFmtId="4" fontId="5" fillId="13" borderId="10" xfId="56" applyNumberFormat="1" applyFont="1" applyFill="1" applyBorder="1" applyAlignment="1" applyProtection="1">
      <alignment vertical="top"/>
      <protection hidden="1"/>
    </xf>
    <xf numFmtId="4" fontId="7" fillId="0" borderId="10" xfId="54" applyNumberFormat="1" applyFont="1" applyFill="1" applyBorder="1" applyAlignment="1" applyProtection="1">
      <alignment horizontal="center" vertical="top" wrapText="1"/>
      <protection hidden="1"/>
    </xf>
    <xf numFmtId="4" fontId="7" fillId="37" borderId="10" xfId="54" applyNumberFormat="1" applyFont="1" applyFill="1" applyBorder="1" applyAlignment="1" applyProtection="1">
      <alignment horizontal="center" vertical="top"/>
      <protection hidden="1"/>
    </xf>
    <xf numFmtId="4" fontId="5" fillId="36" borderId="10" xfId="56" applyNumberFormat="1" applyFont="1" applyFill="1" applyBorder="1" applyAlignment="1" applyProtection="1">
      <alignment horizontal="right" vertical="top"/>
      <protection hidden="1"/>
    </xf>
    <xf numFmtId="4" fontId="5" fillId="36" borderId="10" xfId="56" applyNumberFormat="1" applyFont="1" applyFill="1" applyBorder="1" applyAlignment="1" applyProtection="1">
      <alignment vertical="top" wrapText="1"/>
      <protection hidden="1"/>
    </xf>
    <xf numFmtId="4" fontId="5" fillId="34" borderId="10" xfId="56" applyNumberFormat="1" applyFont="1" applyFill="1" applyBorder="1" applyAlignment="1" applyProtection="1">
      <alignment vertical="center" wrapText="1"/>
      <protection hidden="1"/>
    </xf>
    <xf numFmtId="4" fontId="7" fillId="37" borderId="10" xfId="54" applyNumberFormat="1" applyFont="1" applyFill="1" applyBorder="1" applyAlignment="1" applyProtection="1">
      <alignment vertical="top" wrapText="1"/>
      <protection hidden="1"/>
    </xf>
    <xf numFmtId="4" fontId="7" fillId="0" borderId="10" xfId="54" applyNumberFormat="1" applyFont="1" applyFill="1" applyBorder="1" applyAlignment="1" applyProtection="1">
      <alignment vertical="top" wrapText="1"/>
      <protection hidden="1"/>
    </xf>
    <xf numFmtId="4" fontId="5" fillId="13" borderId="10" xfId="54" applyNumberFormat="1" applyFont="1" applyFill="1" applyBorder="1" applyAlignment="1" applyProtection="1">
      <alignment horizontal="right" vertical="top" wrapText="1"/>
      <protection hidden="1"/>
    </xf>
    <xf numFmtId="0" fontId="79" fillId="37" borderId="10" xfId="0" applyFont="1" applyFill="1" applyBorder="1" applyAlignment="1">
      <alignment vertical="top" wrapText="1"/>
    </xf>
    <xf numFmtId="14" fontId="79" fillId="37" borderId="10" xfId="0" applyNumberFormat="1" applyFont="1" applyFill="1" applyBorder="1" applyAlignment="1">
      <alignment vertical="top" wrapText="1"/>
    </xf>
    <xf numFmtId="0" fontId="79" fillId="37" borderId="10" xfId="0" applyFont="1" applyFill="1" applyBorder="1" applyAlignment="1">
      <alignment vertical="top"/>
    </xf>
    <xf numFmtId="49" fontId="5" fillId="0" borderId="10" xfId="56" applyNumberFormat="1" applyFont="1" applyFill="1" applyBorder="1" applyAlignment="1" applyProtection="1">
      <alignment horizontal="left" vertical="top"/>
      <protection hidden="1"/>
    </xf>
    <xf numFmtId="49" fontId="79" fillId="37" borderId="10" xfId="56" applyNumberFormat="1" applyFont="1" applyFill="1" applyBorder="1" applyAlignment="1" applyProtection="1">
      <alignment horizontal="left" vertical="top"/>
      <protection hidden="1"/>
    </xf>
    <xf numFmtId="183" fontId="79" fillId="37" borderId="10" xfId="56" applyNumberFormat="1" applyFont="1" applyFill="1" applyBorder="1" applyAlignment="1" applyProtection="1">
      <alignment horizontal="left" vertical="top"/>
      <protection hidden="1"/>
    </xf>
    <xf numFmtId="184" fontId="79" fillId="37" borderId="10" xfId="56" applyNumberFormat="1" applyFont="1" applyFill="1" applyBorder="1" applyAlignment="1" applyProtection="1">
      <alignment horizontal="left" vertical="top"/>
      <protection hidden="1"/>
    </xf>
    <xf numFmtId="0" fontId="79" fillId="37" borderId="10" xfId="56" applyNumberFormat="1" applyFont="1" applyFill="1" applyBorder="1" applyAlignment="1" applyProtection="1">
      <alignment horizontal="left" vertical="top"/>
      <protection hidden="1"/>
    </xf>
    <xf numFmtId="4" fontId="79" fillId="37" borderId="10" xfId="56" applyNumberFormat="1" applyFont="1" applyFill="1" applyBorder="1" applyAlignment="1" applyProtection="1">
      <alignment vertical="top"/>
      <protection hidden="1"/>
    </xf>
    <xf numFmtId="4" fontId="83" fillId="37" borderId="10" xfId="56" applyNumberFormat="1" applyFont="1" applyFill="1" applyBorder="1" applyAlignment="1" applyProtection="1">
      <alignment vertical="top"/>
      <protection hidden="1"/>
    </xf>
    <xf numFmtId="0" fontId="5" fillId="0" borderId="12" xfId="56" applyNumberFormat="1" applyFont="1" applyFill="1" applyBorder="1" applyAlignment="1" applyProtection="1">
      <alignment vertical="center" wrapText="1"/>
      <protection hidden="1"/>
    </xf>
    <xf numFmtId="0" fontId="5" fillId="0" borderId="10" xfId="56" applyFont="1" applyBorder="1" applyAlignment="1">
      <alignment horizontal="center" wrapText="1"/>
      <protection/>
    </xf>
    <xf numFmtId="14" fontId="7" fillId="0" borderId="14" xfId="56" applyNumberFormat="1" applyFont="1" applyFill="1" applyBorder="1" applyAlignment="1" applyProtection="1">
      <alignment vertical="top" wrapText="1"/>
      <protection hidden="1"/>
    </xf>
    <xf numFmtId="0" fontId="2" fillId="0" borderId="10" xfId="56" applyBorder="1" applyAlignment="1">
      <alignment vertical="top"/>
      <protection/>
    </xf>
    <xf numFmtId="49" fontId="79" fillId="0" borderId="10" xfId="56" applyNumberFormat="1" applyFont="1" applyFill="1" applyBorder="1" applyAlignment="1" applyProtection="1">
      <alignment horizontal="left" vertical="top"/>
      <protection hidden="1"/>
    </xf>
    <xf numFmtId="4" fontId="7" fillId="0" borderId="10" xfId="54" applyNumberFormat="1" applyFont="1" applyFill="1" applyBorder="1" applyAlignment="1" applyProtection="1">
      <alignment horizontal="right" vertical="top"/>
      <protection hidden="1"/>
    </xf>
    <xf numFmtId="4" fontId="79" fillId="0" borderId="10" xfId="54" applyNumberFormat="1" applyFont="1" applyFill="1" applyBorder="1" applyAlignment="1" applyProtection="1">
      <alignment horizontal="right" vertical="top"/>
      <protection hidden="1"/>
    </xf>
    <xf numFmtId="4" fontId="79" fillId="0" borderId="10" xfId="0" applyNumberFormat="1" applyFont="1" applyFill="1" applyBorder="1" applyAlignment="1">
      <alignment horizontal="right" vertical="top"/>
    </xf>
    <xf numFmtId="0" fontId="0" fillId="37" borderId="14" xfId="56" applyFont="1" applyFill="1" applyBorder="1" applyAlignment="1" applyProtection="1">
      <alignment horizontal="right" vertical="top"/>
      <protection hidden="1"/>
    </xf>
    <xf numFmtId="0" fontId="0" fillId="37" borderId="16" xfId="56" applyFont="1" applyFill="1" applyBorder="1" applyAlignment="1" applyProtection="1">
      <alignment horizontal="right" vertical="top"/>
      <protection hidden="1"/>
    </xf>
    <xf numFmtId="0" fontId="5" fillId="36" borderId="17" xfId="56" applyNumberFormat="1" applyFont="1" applyFill="1" applyBorder="1" applyAlignment="1" applyProtection="1">
      <alignment horizontal="left" vertical="top" wrapText="1"/>
      <protection hidden="1"/>
    </xf>
    <xf numFmtId="0" fontId="5" fillId="36" borderId="25" xfId="56" applyNumberFormat="1" applyFont="1" applyFill="1" applyBorder="1" applyAlignment="1" applyProtection="1">
      <alignment horizontal="left" vertical="top" wrapText="1"/>
      <protection hidden="1"/>
    </xf>
    <xf numFmtId="0" fontId="6" fillId="26" borderId="10" xfId="56" applyNumberFormat="1" applyFont="1" applyFill="1" applyBorder="1" applyAlignment="1" applyProtection="1">
      <alignment horizontal="left" vertical="top" wrapText="1"/>
      <protection hidden="1"/>
    </xf>
    <xf numFmtId="0" fontId="6" fillId="26" borderId="17" xfId="56" applyNumberFormat="1" applyFont="1" applyFill="1" applyBorder="1" applyAlignment="1" applyProtection="1">
      <alignment horizontal="left" vertical="top" wrapText="1"/>
      <protection hidden="1"/>
    </xf>
    <xf numFmtId="0" fontId="5" fillId="39" borderId="17" xfId="56" applyNumberFormat="1" applyFont="1" applyFill="1" applyBorder="1" applyAlignment="1" applyProtection="1">
      <alignment horizontal="left" vertical="top" wrapText="1"/>
      <protection hidden="1"/>
    </xf>
    <xf numFmtId="0" fontId="5" fillId="39" borderId="25" xfId="56" applyNumberFormat="1" applyFont="1" applyFill="1" applyBorder="1" applyAlignment="1" applyProtection="1">
      <alignment horizontal="left" vertical="top" wrapText="1"/>
      <protection hidden="1"/>
    </xf>
    <xf numFmtId="183" fontId="7" fillId="37" borderId="14" xfId="56" applyNumberFormat="1" applyFont="1" applyFill="1" applyBorder="1" applyAlignment="1" applyProtection="1">
      <alignment horizontal="left" vertical="top"/>
      <protection hidden="1"/>
    </xf>
    <xf numFmtId="183" fontId="7" fillId="37" borderId="16" xfId="56" applyNumberFormat="1" applyFont="1" applyFill="1" applyBorder="1" applyAlignment="1" applyProtection="1">
      <alignment horizontal="left" vertical="top"/>
      <protection hidden="1"/>
    </xf>
    <xf numFmtId="182" fontId="7" fillId="37" borderId="14" xfId="56" applyNumberFormat="1" applyFont="1" applyFill="1" applyBorder="1" applyAlignment="1" applyProtection="1">
      <alignment horizontal="left" vertical="top"/>
      <protection hidden="1"/>
    </xf>
    <xf numFmtId="182" fontId="7" fillId="37" borderId="16" xfId="56" applyNumberFormat="1" applyFont="1" applyFill="1" applyBorder="1" applyAlignment="1" applyProtection="1">
      <alignment horizontal="left" vertical="top"/>
      <protection hidden="1"/>
    </xf>
    <xf numFmtId="0" fontId="7" fillId="37" borderId="14" xfId="56" applyNumberFormat="1" applyFont="1" applyFill="1" applyBorder="1" applyAlignment="1" applyProtection="1">
      <alignment horizontal="left" vertical="top" wrapText="1"/>
      <protection hidden="1"/>
    </xf>
    <xf numFmtId="0" fontId="7" fillId="37" borderId="16" xfId="56" applyNumberFormat="1" applyFont="1" applyFill="1" applyBorder="1" applyAlignment="1" applyProtection="1">
      <alignment horizontal="left" vertical="top" wrapText="1"/>
      <protection hidden="1"/>
    </xf>
    <xf numFmtId="0" fontId="5" fillId="0" borderId="35" xfId="56" applyNumberFormat="1" applyFont="1" applyFill="1" applyBorder="1" applyAlignment="1" applyProtection="1">
      <alignment horizontal="center" vertical="center" wrapText="1"/>
      <protection hidden="1"/>
    </xf>
    <xf numFmtId="0" fontId="5" fillId="0" borderId="14" xfId="56" applyNumberFormat="1" applyFont="1" applyFill="1" applyBorder="1" applyAlignment="1" applyProtection="1">
      <alignment horizontal="center" vertical="center" wrapText="1"/>
      <protection hidden="1"/>
    </xf>
    <xf numFmtId="0" fontId="5" fillId="0" borderId="10" xfId="56" applyNumberFormat="1" applyFont="1" applyFill="1" applyBorder="1" applyAlignment="1" applyProtection="1">
      <alignment horizontal="center" vertical="center" wrapText="1"/>
      <protection hidden="1"/>
    </xf>
    <xf numFmtId="0" fontId="5" fillId="0" borderId="16" xfId="56" applyNumberFormat="1" applyFont="1" applyFill="1" applyBorder="1" applyAlignment="1" applyProtection="1">
      <alignment horizontal="center" vertical="center" wrapText="1"/>
      <protection hidden="1"/>
    </xf>
    <xf numFmtId="0" fontId="4" fillId="0" borderId="0" xfId="56" applyNumberFormat="1" applyFont="1" applyFill="1" applyAlignment="1" applyProtection="1">
      <alignment horizontal="center"/>
      <protection hidden="1"/>
    </xf>
    <xf numFmtId="0" fontId="2" fillId="0" borderId="0" xfId="56" applyNumberFormat="1" applyFont="1" applyFill="1" applyAlignment="1" applyProtection="1">
      <alignment wrapText="1"/>
      <protection hidden="1"/>
    </xf>
    <xf numFmtId="0" fontId="5" fillId="42" borderId="17" xfId="56" applyNumberFormat="1" applyFont="1" applyFill="1" applyBorder="1" applyAlignment="1" applyProtection="1">
      <alignment horizontal="center" vertical="center" wrapText="1"/>
      <protection hidden="1"/>
    </xf>
    <xf numFmtId="0" fontId="5" fillId="42" borderId="25" xfId="56" applyNumberFormat="1" applyFont="1" applyFill="1" applyBorder="1" applyAlignment="1" applyProtection="1">
      <alignment horizontal="center" vertical="center" wrapText="1"/>
      <protection hidden="1"/>
    </xf>
    <xf numFmtId="0" fontId="5" fillId="0" borderId="17" xfId="56" applyNumberFormat="1" applyFont="1" applyFill="1" applyBorder="1" applyAlignment="1" applyProtection="1">
      <alignment horizontal="center" vertical="center"/>
      <protection hidden="1"/>
    </xf>
    <xf numFmtId="0" fontId="5" fillId="0" borderId="25" xfId="56" applyNumberFormat="1" applyFont="1" applyFill="1" applyBorder="1" applyAlignment="1" applyProtection="1">
      <alignment horizontal="center" vertical="center"/>
      <protection hidden="1"/>
    </xf>
    <xf numFmtId="0" fontId="5" fillId="0" borderId="13" xfId="56" applyNumberFormat="1" applyFont="1" applyFill="1" applyBorder="1" applyAlignment="1" applyProtection="1">
      <alignment horizontal="center" vertical="center" wrapText="1"/>
      <protection hidden="1"/>
    </xf>
    <xf numFmtId="0" fontId="5" fillId="0" borderId="26" xfId="56" applyNumberFormat="1" applyFont="1" applyFill="1" applyBorder="1" applyAlignment="1" applyProtection="1">
      <alignment horizontal="center" vertical="center" wrapText="1"/>
      <protection hidden="1"/>
    </xf>
    <xf numFmtId="0" fontId="5" fillId="0" borderId="12" xfId="56" applyNumberFormat="1" applyFont="1" applyFill="1" applyBorder="1" applyAlignment="1" applyProtection="1">
      <alignment horizontal="center" vertical="center" wrapText="1"/>
      <protection hidden="1"/>
    </xf>
    <xf numFmtId="0" fontId="5" fillId="0" borderId="11" xfId="56" applyNumberFormat="1" applyFont="1" applyFill="1" applyBorder="1" applyAlignment="1" applyProtection="1">
      <alignment horizontal="center" vertical="center" wrapText="1"/>
      <protection hidden="1"/>
    </xf>
    <xf numFmtId="0" fontId="5" fillId="0" borderId="27" xfId="56" applyNumberFormat="1" applyFont="1" applyFill="1" applyBorder="1" applyAlignment="1" applyProtection="1">
      <alignment horizontal="center" vertical="center" wrapText="1"/>
      <protection hidden="1"/>
    </xf>
    <xf numFmtId="0" fontId="5" fillId="0" borderId="23" xfId="56" applyNumberFormat="1" applyFont="1" applyFill="1" applyBorder="1" applyAlignment="1" applyProtection="1">
      <alignment horizontal="center" vertical="center" wrapText="1"/>
      <protection hidden="1"/>
    </xf>
    <xf numFmtId="0" fontId="5" fillId="0" borderId="0" xfId="56" applyNumberFormat="1" applyFont="1" applyFill="1" applyBorder="1" applyAlignment="1" applyProtection="1">
      <alignment horizontal="center" vertical="center" wrapText="1"/>
      <protection hidden="1"/>
    </xf>
    <xf numFmtId="0" fontId="5" fillId="0" borderId="36" xfId="56" applyNumberFormat="1" applyFont="1" applyFill="1" applyBorder="1" applyAlignment="1" applyProtection="1">
      <alignment horizontal="center" vertical="center" wrapText="1"/>
      <protection hidden="1"/>
    </xf>
    <xf numFmtId="0" fontId="5" fillId="0" borderId="37" xfId="56" applyNumberFormat="1" applyFont="1" applyFill="1" applyBorder="1" applyAlignment="1" applyProtection="1">
      <alignment horizontal="center" vertical="center" wrapText="1"/>
      <protection hidden="1"/>
    </xf>
    <xf numFmtId="0" fontId="5" fillId="0" borderId="24" xfId="56" applyNumberFormat="1" applyFont="1" applyFill="1" applyBorder="1" applyAlignment="1" applyProtection="1">
      <alignment horizontal="center" vertical="center" wrapText="1"/>
      <protection hidden="1"/>
    </xf>
    <xf numFmtId="0" fontId="5" fillId="34" borderId="17" xfId="56" applyNumberFormat="1" applyFont="1" applyFill="1" applyBorder="1" applyAlignment="1" applyProtection="1">
      <alignment horizontal="left" vertical="center" wrapText="1"/>
      <protection hidden="1"/>
    </xf>
    <xf numFmtId="0" fontId="5" fillId="34" borderId="25" xfId="56" applyNumberFormat="1" applyFont="1" applyFill="1" applyBorder="1" applyAlignment="1" applyProtection="1">
      <alignment horizontal="left" vertical="center" wrapText="1"/>
      <protection hidden="1"/>
    </xf>
    <xf numFmtId="0" fontId="5" fillId="34" borderId="26" xfId="56" applyNumberFormat="1" applyFont="1" applyFill="1" applyBorder="1" applyAlignment="1" applyProtection="1">
      <alignment horizontal="left" vertical="center" wrapText="1"/>
      <protection hidden="1"/>
    </xf>
    <xf numFmtId="0" fontId="6" fillId="26" borderId="25" xfId="56" applyNumberFormat="1" applyFont="1" applyFill="1" applyBorder="1" applyAlignment="1" applyProtection="1">
      <alignment horizontal="left" vertical="top" wrapText="1"/>
      <protection hidden="1"/>
    </xf>
    <xf numFmtId="0" fontId="6" fillId="26" borderId="26" xfId="56" applyNumberFormat="1" applyFont="1" applyFill="1" applyBorder="1" applyAlignment="1" applyProtection="1">
      <alignment horizontal="left" vertical="top" wrapText="1"/>
      <protection hidden="1"/>
    </xf>
    <xf numFmtId="0" fontId="5" fillId="34" borderId="26" xfId="56" applyNumberFormat="1" applyFont="1" applyFill="1" applyBorder="1" applyAlignment="1" applyProtection="1">
      <alignment horizontal="left" vertical="top" wrapText="1"/>
      <protection hidden="1"/>
    </xf>
    <xf numFmtId="0" fontId="7" fillId="33" borderId="17" xfId="56" applyNumberFormat="1" applyFont="1" applyFill="1" applyBorder="1" applyAlignment="1" applyProtection="1">
      <alignment horizontal="center" vertical="top" wrapText="1"/>
      <protection hidden="1"/>
    </xf>
    <xf numFmtId="0" fontId="7" fillId="33" borderId="25" xfId="56" applyNumberFormat="1" applyFont="1" applyFill="1" applyBorder="1" applyAlignment="1" applyProtection="1">
      <alignment horizontal="center" vertical="top" wrapText="1"/>
      <protection hidden="1"/>
    </xf>
    <xf numFmtId="0" fontId="7" fillId="33" borderId="26" xfId="56" applyNumberFormat="1" applyFont="1" applyFill="1" applyBorder="1" applyAlignment="1" applyProtection="1">
      <alignment horizontal="center" vertical="top" wrapText="1"/>
      <protection hidden="1"/>
    </xf>
    <xf numFmtId="0" fontId="78" fillId="26" borderId="10" xfId="56" applyNumberFormat="1" applyFont="1" applyFill="1" applyBorder="1" applyAlignment="1" applyProtection="1">
      <alignment horizontal="left" vertical="top" wrapText="1"/>
      <protection hidden="1"/>
    </xf>
    <xf numFmtId="0" fontId="78" fillId="26" borderId="17" xfId="56" applyNumberFormat="1" applyFont="1" applyFill="1" applyBorder="1" applyAlignment="1" applyProtection="1">
      <alignment horizontal="left" vertical="top" wrapText="1"/>
      <protection hidden="1"/>
    </xf>
    <xf numFmtId="0" fontId="8" fillId="0" borderId="0" xfId="56" applyFont="1" applyAlignment="1">
      <alignment horizontal="left"/>
      <protection/>
    </xf>
    <xf numFmtId="0" fontId="8" fillId="0" borderId="0" xfId="56" applyFont="1" applyAlignment="1">
      <alignment wrapText="1"/>
      <protection/>
    </xf>
    <xf numFmtId="0" fontId="0" fillId="0" borderId="0" xfId="0" applyAlignment="1">
      <alignment/>
    </xf>
    <xf numFmtId="0" fontId="5" fillId="0" borderId="17" xfId="56" applyNumberFormat="1" applyFont="1" applyFill="1" applyBorder="1" applyAlignment="1" applyProtection="1">
      <alignment horizontal="center" vertical="center" wrapText="1"/>
      <protection hidden="1"/>
    </xf>
    <xf numFmtId="0" fontId="5" fillId="0" borderId="25" xfId="56" applyNumberFormat="1" applyFont="1" applyFill="1" applyBorder="1" applyAlignment="1" applyProtection="1">
      <alignment horizontal="center" vertical="center" wrapText="1"/>
      <protection hidden="1"/>
    </xf>
    <xf numFmtId="0" fontId="8" fillId="0" borderId="0" xfId="56" applyFont="1" applyAlignment="1">
      <alignment horizontal="left" wrapText="1"/>
      <protection/>
    </xf>
    <xf numFmtId="0" fontId="5" fillId="34" borderId="28" xfId="56" applyNumberFormat="1" applyFont="1" applyFill="1" applyBorder="1" applyAlignment="1" applyProtection="1">
      <alignment horizontal="left" vertical="top" wrapText="1"/>
      <protection hidden="1"/>
    </xf>
    <xf numFmtId="0" fontId="5" fillId="34" borderId="38" xfId="56" applyNumberFormat="1" applyFont="1" applyFill="1" applyBorder="1" applyAlignment="1" applyProtection="1">
      <alignment horizontal="left" vertical="top" wrapText="1"/>
      <protection hidden="1"/>
    </xf>
    <xf numFmtId="0" fontId="5" fillId="34" borderId="39" xfId="56" applyNumberFormat="1" applyFont="1" applyFill="1" applyBorder="1" applyAlignment="1" applyProtection="1">
      <alignment horizontal="left" vertical="top" wrapText="1"/>
      <protection hidden="1"/>
    </xf>
    <xf numFmtId="0" fontId="79" fillId="37" borderId="14" xfId="0" applyFont="1" applyFill="1" applyBorder="1" applyAlignment="1">
      <alignment horizontal="left" vertical="top" wrapText="1"/>
    </xf>
    <xf numFmtId="0" fontId="79" fillId="37" borderId="13" xfId="0" applyFont="1" applyFill="1" applyBorder="1" applyAlignment="1">
      <alignment horizontal="left" vertical="top" wrapText="1"/>
    </xf>
    <xf numFmtId="0" fontId="79" fillId="37" borderId="16" xfId="0" applyFont="1" applyFill="1" applyBorder="1" applyAlignment="1">
      <alignment horizontal="left" vertical="top" wrapText="1"/>
    </xf>
    <xf numFmtId="0" fontId="7" fillId="0" borderId="14" xfId="0" applyFont="1" applyBorder="1" applyAlignment="1">
      <alignment horizontal="left" vertical="top" wrapText="1"/>
    </xf>
    <xf numFmtId="0" fontId="7" fillId="0" borderId="13" xfId="0" applyFont="1" applyBorder="1" applyAlignment="1">
      <alignment horizontal="left" vertical="top" wrapText="1"/>
    </xf>
    <xf numFmtId="0" fontId="7" fillId="0" borderId="16" xfId="0" applyFont="1" applyBorder="1" applyAlignment="1">
      <alignment horizontal="left" vertical="top" wrapText="1"/>
    </xf>
    <xf numFmtId="2" fontId="2" fillId="0" borderId="0" xfId="56" applyNumberFormat="1" applyAlignment="1">
      <alignment horizontal="center"/>
      <protection/>
    </xf>
    <xf numFmtId="0" fontId="7" fillId="37" borderId="14" xfId="0" applyFont="1" applyFill="1" applyBorder="1" applyAlignment="1">
      <alignment horizontal="left" vertical="top"/>
    </xf>
    <xf numFmtId="0" fontId="7" fillId="37" borderId="13" xfId="0" applyFont="1" applyFill="1" applyBorder="1" applyAlignment="1">
      <alignment horizontal="left" vertical="top"/>
    </xf>
    <xf numFmtId="0" fontId="7" fillId="37" borderId="16" xfId="0" applyFont="1" applyFill="1" applyBorder="1" applyAlignment="1">
      <alignment horizontal="left" vertical="top"/>
    </xf>
    <xf numFmtId="14" fontId="7" fillId="37" borderId="14" xfId="0" applyNumberFormat="1" applyFont="1" applyFill="1" applyBorder="1" applyAlignment="1">
      <alignment horizontal="left" vertical="top"/>
    </xf>
    <xf numFmtId="14" fontId="7" fillId="37" borderId="13" xfId="0" applyNumberFormat="1" applyFont="1" applyFill="1" applyBorder="1" applyAlignment="1">
      <alignment horizontal="left" vertical="top"/>
    </xf>
    <xf numFmtId="14" fontId="7" fillId="37" borderId="16" xfId="0" applyNumberFormat="1" applyFont="1" applyFill="1" applyBorder="1" applyAlignment="1">
      <alignment horizontal="left" vertical="top"/>
    </xf>
    <xf numFmtId="0" fontId="7" fillId="0" borderId="14" xfId="56" applyNumberFormat="1" applyFont="1" applyFill="1" applyBorder="1" applyAlignment="1" applyProtection="1">
      <alignment horizontal="left" vertical="top" wrapText="1"/>
      <protection hidden="1"/>
    </xf>
    <xf numFmtId="0" fontId="7" fillId="0" borderId="16" xfId="56" applyNumberFormat="1" applyFont="1" applyFill="1" applyBorder="1" applyAlignment="1" applyProtection="1">
      <alignment horizontal="left" vertical="top" wrapText="1"/>
      <protection hidden="1"/>
    </xf>
    <xf numFmtId="0" fontId="7" fillId="37" borderId="14" xfId="0" applyFont="1" applyFill="1" applyBorder="1" applyAlignment="1">
      <alignment horizontal="left" vertical="top" wrapText="1"/>
    </xf>
    <xf numFmtId="0" fontId="7" fillId="37" borderId="16" xfId="0" applyFont="1" applyFill="1" applyBorder="1" applyAlignment="1">
      <alignment horizontal="left" vertical="top" wrapText="1"/>
    </xf>
    <xf numFmtId="0" fontId="7" fillId="0" borderId="10" xfId="56" applyNumberFormat="1" applyFont="1" applyFill="1" applyBorder="1" applyAlignment="1" applyProtection="1">
      <alignment horizontal="left" vertical="top" wrapText="1"/>
      <protection hidden="1"/>
    </xf>
    <xf numFmtId="14" fontId="7" fillId="0" borderId="10" xfId="56" applyNumberFormat="1" applyFont="1" applyFill="1" applyBorder="1" applyAlignment="1" applyProtection="1">
      <alignment horizontal="left" vertical="top" wrapText="1"/>
      <protection hidden="1"/>
    </xf>
    <xf numFmtId="0" fontId="7" fillId="37" borderId="10" xfId="56" applyNumberFormat="1" applyFont="1" applyFill="1" applyBorder="1" applyAlignment="1" applyProtection="1">
      <alignment horizontal="left" vertical="top" wrapText="1"/>
      <protection hidden="1"/>
    </xf>
    <xf numFmtId="0" fontId="7" fillId="37" borderId="10" xfId="56" applyNumberFormat="1" applyFont="1" applyFill="1" applyBorder="1" applyAlignment="1" applyProtection="1">
      <alignment horizontal="left" vertical="top" wrapText="1"/>
      <protection hidden="1"/>
    </xf>
    <xf numFmtId="0" fontId="5" fillId="36" borderId="10" xfId="56" applyNumberFormat="1" applyFont="1" applyFill="1" applyBorder="1" applyAlignment="1" applyProtection="1">
      <alignment horizontal="left" vertical="top" wrapText="1"/>
      <protection hidden="1"/>
    </xf>
    <xf numFmtId="0" fontId="5" fillId="34" borderId="10" xfId="56" applyNumberFormat="1" applyFont="1" applyFill="1" applyBorder="1" applyAlignment="1" applyProtection="1">
      <alignment horizontal="left" vertical="center" wrapText="1"/>
      <protection hidden="1"/>
    </xf>
    <xf numFmtId="0" fontId="7" fillId="33" borderId="10" xfId="56" applyNumberFormat="1" applyFont="1" applyFill="1" applyBorder="1" applyAlignment="1" applyProtection="1">
      <alignment horizontal="center" vertical="top" wrapText="1"/>
      <protection hidden="1"/>
    </xf>
    <xf numFmtId="0" fontId="5" fillId="39" borderId="10" xfId="56" applyNumberFormat="1" applyFont="1" applyFill="1" applyBorder="1" applyAlignment="1" applyProtection="1">
      <alignment horizontal="left" vertical="top" wrapText="1"/>
      <protection hidden="1"/>
    </xf>
    <xf numFmtId="0" fontId="5" fillId="41" borderId="17" xfId="56" applyNumberFormat="1" applyFont="1" applyFill="1" applyBorder="1" applyAlignment="1" applyProtection="1">
      <alignment vertical="center" wrapText="1"/>
      <protection hidden="1"/>
    </xf>
    <xf numFmtId="0" fontId="5" fillId="41" borderId="25" xfId="56" applyNumberFormat="1" applyFont="1" applyFill="1" applyBorder="1" applyAlignment="1" applyProtection="1">
      <alignment vertical="center" wrapText="1"/>
      <protection hidden="1"/>
    </xf>
    <xf numFmtId="0" fontId="5" fillId="41" borderId="26" xfId="56" applyNumberFormat="1" applyFont="1" applyFill="1" applyBorder="1" applyAlignment="1" applyProtection="1">
      <alignment vertical="center" wrapText="1"/>
      <protection hidden="1"/>
    </xf>
    <xf numFmtId="14" fontId="79" fillId="37" borderId="14" xfId="0" applyNumberFormat="1" applyFont="1" applyFill="1" applyBorder="1" applyAlignment="1">
      <alignment horizontal="left" vertical="top" wrapText="1"/>
    </xf>
    <xf numFmtId="14" fontId="79" fillId="37" borderId="13" xfId="0" applyNumberFormat="1" applyFont="1" applyFill="1" applyBorder="1" applyAlignment="1">
      <alignment horizontal="left" vertical="top" wrapText="1"/>
    </xf>
    <xf numFmtId="14" fontId="79" fillId="37" borderId="16" xfId="0" applyNumberFormat="1" applyFont="1" applyFill="1" applyBorder="1" applyAlignment="1">
      <alignment horizontal="left" vertical="top" wrapText="1"/>
    </xf>
    <xf numFmtId="0" fontId="79" fillId="37" borderId="10" xfId="0" applyFont="1" applyFill="1" applyBorder="1" applyAlignment="1">
      <alignment horizontal="left" vertical="top" wrapText="1"/>
    </xf>
    <xf numFmtId="0" fontId="79" fillId="37" borderId="10" xfId="0" applyFont="1" applyFill="1" applyBorder="1" applyAlignment="1">
      <alignment horizontal="left" vertical="top"/>
    </xf>
    <xf numFmtId="14" fontId="79" fillId="37" borderId="10" xfId="0" applyNumberFormat="1" applyFont="1" applyFill="1" applyBorder="1" applyAlignment="1">
      <alignment horizontal="left" vertical="top" wrapText="1"/>
    </xf>
    <xf numFmtId="0" fontId="6" fillId="13" borderId="10" xfId="56" applyNumberFormat="1" applyFont="1" applyFill="1" applyBorder="1" applyAlignment="1" applyProtection="1">
      <alignment horizontal="left" vertical="top" wrapText="1"/>
      <protection hidden="1"/>
    </xf>
    <xf numFmtId="0" fontId="5" fillId="37" borderId="10" xfId="56" applyNumberFormat="1" applyFont="1" applyFill="1" applyBorder="1" applyAlignment="1" applyProtection="1">
      <alignment horizontal="center" vertical="center" wrapText="1"/>
      <protection hidden="1"/>
    </xf>
    <xf numFmtId="0" fontId="7" fillId="0" borderId="13" xfId="56" applyNumberFormat="1" applyFont="1" applyFill="1" applyBorder="1" applyAlignment="1" applyProtection="1">
      <alignment horizontal="left" vertical="top" wrapText="1"/>
      <protection hidden="1"/>
    </xf>
    <xf numFmtId="0" fontId="7" fillId="37" borderId="13" xfId="56" applyNumberFormat="1" applyFont="1" applyFill="1" applyBorder="1" applyAlignment="1" applyProtection="1">
      <alignment horizontal="left" vertical="top" wrapText="1"/>
      <protection hidden="1"/>
    </xf>
    <xf numFmtId="14" fontId="7" fillId="0" borderId="14" xfId="56" applyNumberFormat="1" applyFont="1" applyFill="1" applyBorder="1" applyAlignment="1" applyProtection="1">
      <alignment horizontal="left" vertical="top" wrapText="1"/>
      <protection hidden="1"/>
    </xf>
    <xf numFmtId="14" fontId="7" fillId="0" borderId="13" xfId="56" applyNumberFormat="1" applyFont="1" applyFill="1" applyBorder="1" applyAlignment="1" applyProtection="1">
      <alignment horizontal="left" vertical="top" wrapText="1"/>
      <protection hidden="1"/>
    </xf>
    <xf numFmtId="14" fontId="7" fillId="0" borderId="16" xfId="56" applyNumberFormat="1" applyFont="1" applyFill="1" applyBorder="1" applyAlignment="1" applyProtection="1">
      <alignment horizontal="left" vertical="top" wrapText="1"/>
      <protection hidden="1"/>
    </xf>
    <xf numFmtId="0" fontId="0" fillId="37" borderId="16" xfId="56" applyFont="1" applyFill="1" applyBorder="1" applyAlignment="1" applyProtection="1">
      <alignment vertical="top"/>
      <protection hidden="1"/>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3" xfId="55"/>
    <cellStyle name="Обычный_Tmp" xfId="56"/>
    <cellStyle name="Followed Hyperlink" xfId="57"/>
    <cellStyle name="Плохой" xfId="58"/>
    <cellStyle name="Пояснение" xfId="59"/>
    <cellStyle name="Примечание" xfId="60"/>
    <cellStyle name="Percent" xfId="61"/>
    <cellStyle name="Связанная ячейка" xfId="62"/>
    <cellStyle name="Текст предупреждения" xfId="63"/>
    <cellStyle name="Comma" xfId="64"/>
    <cellStyle name="Comma [0]" xfId="65"/>
    <cellStyle name="Финансовый 2" xfId="66"/>
    <cellStyle name="Хороший"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C396"/>
  <sheetViews>
    <sheetView view="pageBreakPreview" zoomScaleSheetLayoutView="100" zoomScalePageLayoutView="0" workbookViewId="0" topLeftCell="B148">
      <selection activeCell="O161" sqref="O161"/>
    </sheetView>
  </sheetViews>
  <sheetFormatPr defaultColWidth="9.00390625" defaultRowHeight="12.75"/>
  <cols>
    <col min="1" max="1" width="14.00390625" style="3" customWidth="1"/>
    <col min="2" max="2" width="13.00390625" style="3" customWidth="1"/>
    <col min="3" max="3" width="9.25390625" style="3" customWidth="1"/>
    <col min="4" max="4" width="16.75390625" style="3" customWidth="1"/>
    <col min="5" max="5" width="10.125" style="3" customWidth="1"/>
    <col min="6" max="6" width="22.25390625" style="3" customWidth="1"/>
    <col min="7" max="7" width="10.375" style="3" customWidth="1"/>
    <col min="8" max="8" width="10.00390625" style="3" customWidth="1"/>
    <col min="9" max="9" width="6.875" style="3" customWidth="1"/>
    <col min="10" max="10" width="7.25390625" style="3" customWidth="1"/>
    <col min="11" max="11" width="12.25390625" style="3" customWidth="1"/>
    <col min="12" max="12" width="6.00390625" style="3" customWidth="1"/>
    <col min="13" max="13" width="9.125" style="3" hidden="1" customWidth="1"/>
    <col min="14" max="14" width="13.125" style="3" customWidth="1"/>
    <col min="15" max="15" width="11.125" style="3" customWidth="1"/>
    <col min="16" max="16" width="11.75390625" style="3" customWidth="1"/>
    <col min="17" max="17" width="11.875" style="3" customWidth="1"/>
    <col min="18" max="18" width="13.25390625" style="3" customWidth="1"/>
    <col min="19" max="19" width="12.125" style="3" customWidth="1"/>
    <col min="20" max="16384" width="9.125" style="3" customWidth="1"/>
  </cols>
  <sheetData>
    <row r="1" spans="14:19" ht="12.75">
      <c r="N1" s="25"/>
      <c r="O1" s="25"/>
      <c r="P1" s="25"/>
      <c r="Q1" s="25"/>
      <c r="R1" s="25"/>
      <c r="S1" s="25"/>
    </row>
    <row r="2" spans="14:19" ht="12.75">
      <c r="N2" s="25">
        <f aca="true" t="shared" si="0" ref="N2:S2">SUM(N16)</f>
        <v>227701.69999999998</v>
      </c>
      <c r="O2" s="25">
        <f t="shared" si="0"/>
        <v>223597.80000000002</v>
      </c>
      <c r="P2" s="25">
        <f t="shared" si="0"/>
        <v>237541</v>
      </c>
      <c r="Q2" s="25">
        <f t="shared" si="0"/>
        <v>703142.4000000001</v>
      </c>
      <c r="R2" s="25">
        <f t="shared" si="0"/>
        <v>201846.19999999998</v>
      </c>
      <c r="S2" s="25">
        <f t="shared" si="0"/>
        <v>201846.19999999998</v>
      </c>
    </row>
    <row r="3" spans="14:19" ht="12.75">
      <c r="N3" s="25"/>
      <c r="O3" s="25"/>
      <c r="P3" s="25"/>
      <c r="Q3" s="25"/>
      <c r="R3" s="25"/>
      <c r="S3" s="25"/>
    </row>
    <row r="4" spans="14:19" ht="12.75">
      <c r="N4" s="25">
        <v>227701.7</v>
      </c>
      <c r="O4" s="25">
        <v>223597.8</v>
      </c>
      <c r="P4" s="38">
        <v>237541</v>
      </c>
      <c r="Q4" s="103">
        <v>703142.4</v>
      </c>
      <c r="R4" s="103">
        <v>201846.2</v>
      </c>
      <c r="S4" s="103">
        <v>201846.2</v>
      </c>
    </row>
    <row r="5" spans="14:19" ht="12.75">
      <c r="N5" s="25">
        <f aca="true" t="shared" si="1" ref="N5:S5">SUM(N2-N4)</f>
        <v>-2.9103830456733704E-11</v>
      </c>
      <c r="O5" s="25">
        <f t="shared" si="1"/>
        <v>2.9103830456733704E-11</v>
      </c>
      <c r="P5" s="25">
        <f t="shared" si="1"/>
        <v>0</v>
      </c>
      <c r="Q5" s="25">
        <f t="shared" si="1"/>
        <v>1.1641532182693481E-10</v>
      </c>
      <c r="R5" s="25">
        <f t="shared" si="1"/>
        <v>-2.9103830456733704E-11</v>
      </c>
      <c r="S5" s="25">
        <f t="shared" si="1"/>
        <v>-2.9103830456733704E-11</v>
      </c>
    </row>
    <row r="6" spans="14:19" ht="12.75" customHeight="1">
      <c r="N6" s="74"/>
      <c r="O6" s="74"/>
      <c r="P6" s="95"/>
      <c r="Q6" s="95"/>
      <c r="R6" s="74"/>
      <c r="S6" s="74"/>
    </row>
    <row r="7" spans="1:19" ht="24.75" customHeight="1">
      <c r="A7" s="1"/>
      <c r="B7" s="512" t="s">
        <v>174</v>
      </c>
      <c r="C7" s="512"/>
      <c r="D7" s="512"/>
      <c r="E7" s="512"/>
      <c r="F7" s="512"/>
      <c r="G7" s="512"/>
      <c r="H7" s="512"/>
      <c r="I7" s="512"/>
      <c r="J7" s="512"/>
      <c r="K7" s="512"/>
      <c r="L7" s="512"/>
      <c r="M7" s="512"/>
      <c r="N7" s="512"/>
      <c r="O7" s="512"/>
      <c r="P7" s="513"/>
      <c r="Q7" s="513"/>
      <c r="R7" s="513"/>
      <c r="S7" s="513"/>
    </row>
    <row r="8" spans="1:19" ht="12.75" customHeight="1">
      <c r="A8" s="1"/>
      <c r="B8" s="2"/>
      <c r="C8" s="2"/>
      <c r="D8" s="2"/>
      <c r="E8" s="2"/>
      <c r="F8" s="2"/>
      <c r="G8" s="2"/>
      <c r="H8" s="2"/>
      <c r="I8" s="2"/>
      <c r="J8" s="2"/>
      <c r="K8" s="277" t="s">
        <v>553</v>
      </c>
      <c r="L8" s="2"/>
      <c r="M8" s="2"/>
      <c r="N8" s="2"/>
      <c r="O8" s="2"/>
      <c r="P8" s="277"/>
      <c r="Q8" s="277"/>
      <c r="R8" s="277"/>
      <c r="S8" s="277"/>
    </row>
    <row r="9" spans="1:19" ht="409.5" customHeight="1" hidden="1">
      <c r="A9" s="1"/>
      <c r="B9" s="4"/>
      <c r="C9" s="2"/>
      <c r="D9" s="4"/>
      <c r="E9" s="4"/>
      <c r="F9" s="4"/>
      <c r="G9" s="4"/>
      <c r="H9" s="4"/>
      <c r="I9" s="4"/>
      <c r="J9" s="4"/>
      <c r="K9" s="4"/>
      <c r="L9" s="4"/>
      <c r="M9" s="4"/>
      <c r="N9" s="4"/>
      <c r="O9" s="4"/>
      <c r="P9" s="4"/>
      <c r="Q9" s="4"/>
      <c r="R9" s="4"/>
      <c r="S9" s="4"/>
    </row>
    <row r="10" spans="1:19" ht="12.75" customHeight="1">
      <c r="A10" s="1"/>
      <c r="B10" s="2"/>
      <c r="C10" s="2"/>
      <c r="D10" s="2"/>
      <c r="E10" s="2"/>
      <c r="F10" s="2"/>
      <c r="G10" s="2"/>
      <c r="H10" s="2"/>
      <c r="I10" s="2"/>
      <c r="J10" s="2"/>
      <c r="K10" s="2"/>
      <c r="L10" s="2"/>
      <c r="M10" s="2"/>
      <c r="N10" s="2"/>
      <c r="O10" s="2"/>
      <c r="P10" s="2"/>
      <c r="Q10" s="2"/>
      <c r="R10" s="37"/>
      <c r="S10" s="37"/>
    </row>
    <row r="11" spans="1:19" ht="12.75" customHeight="1">
      <c r="A11" s="510"/>
      <c r="B11" s="510" t="s">
        <v>93</v>
      </c>
      <c r="C11" s="509" t="s">
        <v>407</v>
      </c>
      <c r="D11" s="509" t="s">
        <v>94</v>
      </c>
      <c r="E11" s="519" t="s">
        <v>95</v>
      </c>
      <c r="F11" s="521" t="s">
        <v>96</v>
      </c>
      <c r="G11" s="522"/>
      <c r="H11" s="520"/>
      <c r="I11" s="521" t="s">
        <v>156</v>
      </c>
      <c r="J11" s="522"/>
      <c r="K11" s="522"/>
      <c r="L11" s="522"/>
      <c r="M11" s="522"/>
      <c r="N11" s="514" t="s">
        <v>157</v>
      </c>
      <c r="O11" s="515"/>
      <c r="P11" s="515"/>
      <c r="Q11" s="515"/>
      <c r="R11" s="515"/>
      <c r="S11" s="515"/>
    </row>
    <row r="12" spans="1:19" ht="33" customHeight="1">
      <c r="A12" s="510"/>
      <c r="B12" s="510"/>
      <c r="C12" s="518"/>
      <c r="D12" s="518"/>
      <c r="E12" s="519"/>
      <c r="F12" s="523"/>
      <c r="G12" s="524"/>
      <c r="H12" s="525"/>
      <c r="I12" s="526"/>
      <c r="J12" s="527"/>
      <c r="K12" s="527"/>
      <c r="L12" s="527"/>
      <c r="M12" s="527"/>
      <c r="N12" s="542" t="s">
        <v>360</v>
      </c>
      <c r="O12" s="543"/>
      <c r="P12" s="107" t="s">
        <v>408</v>
      </c>
      <c r="Q12" s="516" t="s">
        <v>409</v>
      </c>
      <c r="R12" s="517"/>
      <c r="S12" s="517"/>
    </row>
    <row r="13" spans="1:19" ht="58.5" customHeight="1">
      <c r="A13" s="510"/>
      <c r="B13" s="510"/>
      <c r="C13" s="518"/>
      <c r="D13" s="518"/>
      <c r="E13" s="519"/>
      <c r="F13" s="526"/>
      <c r="G13" s="527"/>
      <c r="H13" s="508"/>
      <c r="I13" s="508" t="s">
        <v>97</v>
      </c>
      <c r="J13" s="510" t="s">
        <v>98</v>
      </c>
      <c r="K13" s="510" t="s">
        <v>99</v>
      </c>
      <c r="L13" s="511" t="s">
        <v>100</v>
      </c>
      <c r="M13" s="106"/>
      <c r="N13" s="542" t="s">
        <v>410</v>
      </c>
      <c r="O13" s="519"/>
      <c r="P13" s="509" t="s">
        <v>410</v>
      </c>
      <c r="Q13" s="107" t="s">
        <v>101</v>
      </c>
      <c r="R13" s="107" t="s">
        <v>102</v>
      </c>
      <c r="S13" s="107" t="s">
        <v>361</v>
      </c>
    </row>
    <row r="14" spans="1:19" ht="114" customHeight="1">
      <c r="A14" s="510"/>
      <c r="B14" s="510"/>
      <c r="C14" s="511"/>
      <c r="D14" s="511"/>
      <c r="E14" s="520"/>
      <c r="F14" s="8" t="s">
        <v>159</v>
      </c>
      <c r="G14" s="8" t="s">
        <v>160</v>
      </c>
      <c r="H14" s="104" t="s">
        <v>161</v>
      </c>
      <c r="I14" s="509" t="s">
        <v>158</v>
      </c>
      <c r="J14" s="510"/>
      <c r="K14" s="510"/>
      <c r="L14" s="509"/>
      <c r="M14" s="7" t="s">
        <v>162</v>
      </c>
      <c r="N14" s="8" t="s">
        <v>411</v>
      </c>
      <c r="O14" s="104" t="s">
        <v>412</v>
      </c>
      <c r="P14" s="511"/>
      <c r="Q14" s="172" t="s">
        <v>410</v>
      </c>
      <c r="R14" s="173" t="s">
        <v>410</v>
      </c>
      <c r="S14" s="173" t="s">
        <v>410</v>
      </c>
    </row>
    <row r="15" spans="1:19" ht="12.75" customHeight="1">
      <c r="A15" s="108">
        <v>1</v>
      </c>
      <c r="B15" s="105">
        <v>2</v>
      </c>
      <c r="C15" s="7"/>
      <c r="D15" s="7">
        <v>3</v>
      </c>
      <c r="E15" s="7">
        <v>4</v>
      </c>
      <c r="F15" s="9">
        <v>5</v>
      </c>
      <c r="G15" s="9">
        <v>6</v>
      </c>
      <c r="H15" s="6">
        <v>7</v>
      </c>
      <c r="I15" s="9">
        <v>8</v>
      </c>
      <c r="J15" s="5">
        <v>9</v>
      </c>
      <c r="K15" s="5">
        <v>10</v>
      </c>
      <c r="L15" s="9">
        <v>11</v>
      </c>
      <c r="M15" s="7"/>
      <c r="N15" s="9">
        <v>13</v>
      </c>
      <c r="O15" s="9">
        <v>14</v>
      </c>
      <c r="P15" s="8">
        <v>21</v>
      </c>
      <c r="Q15" s="8">
        <v>25</v>
      </c>
      <c r="R15" s="174">
        <v>29</v>
      </c>
      <c r="S15" s="174">
        <v>33</v>
      </c>
    </row>
    <row r="16" spans="1:19" ht="44.25" customHeight="1">
      <c r="A16" s="92" t="s">
        <v>75</v>
      </c>
      <c r="B16" s="93" t="s">
        <v>163</v>
      </c>
      <c r="C16" s="94"/>
      <c r="D16" s="94"/>
      <c r="E16" s="94"/>
      <c r="F16" s="94"/>
      <c r="G16" s="94"/>
      <c r="H16" s="94"/>
      <c r="I16" s="94"/>
      <c r="J16" s="94"/>
      <c r="K16" s="94"/>
      <c r="L16" s="94"/>
      <c r="M16" s="94"/>
      <c r="N16" s="86">
        <f aca="true" t="shared" si="2" ref="N16:S16">SUM(N17+N150+N199+N216+N361)</f>
        <v>227701.69999999998</v>
      </c>
      <c r="O16" s="86">
        <f t="shared" si="2"/>
        <v>223597.80000000002</v>
      </c>
      <c r="P16" s="86">
        <f t="shared" si="2"/>
        <v>237541</v>
      </c>
      <c r="Q16" s="86">
        <f t="shared" si="2"/>
        <v>703142.4000000001</v>
      </c>
      <c r="R16" s="86">
        <f t="shared" si="2"/>
        <v>201846.19999999998</v>
      </c>
      <c r="S16" s="86">
        <f t="shared" si="2"/>
        <v>201846.19999999998</v>
      </c>
    </row>
    <row r="17" spans="1:19" ht="30" customHeight="1">
      <c r="A17" s="76">
        <v>902</v>
      </c>
      <c r="B17" s="46" t="s">
        <v>297</v>
      </c>
      <c r="C17" s="170" t="s">
        <v>486</v>
      </c>
      <c r="D17" s="528" t="s">
        <v>288</v>
      </c>
      <c r="E17" s="529"/>
      <c r="F17" s="529"/>
      <c r="G17" s="529"/>
      <c r="H17" s="529"/>
      <c r="I17" s="529"/>
      <c r="J17" s="529"/>
      <c r="K17" s="529"/>
      <c r="L17" s="529"/>
      <c r="M17" s="530"/>
      <c r="N17" s="49">
        <f aca="true" t="shared" si="3" ref="N17:S17">SUM(N19+N24+N35+N42+N47+N59+N66+N71+N76+N82+N87+N92+N98+N104+N109+N114+N122+N127+N132+N138)</f>
        <v>40305.399999999994</v>
      </c>
      <c r="O17" s="49">
        <f t="shared" si="3"/>
        <v>39103</v>
      </c>
      <c r="P17" s="49">
        <f t="shared" si="3"/>
        <v>62490</v>
      </c>
      <c r="Q17" s="49">
        <f t="shared" si="3"/>
        <v>525764.0000000001</v>
      </c>
      <c r="R17" s="49">
        <f t="shared" si="3"/>
        <v>30103.5</v>
      </c>
      <c r="S17" s="49">
        <f t="shared" si="3"/>
        <v>30103.5</v>
      </c>
    </row>
    <row r="18" spans="1:19" ht="30" customHeight="1">
      <c r="A18" s="76">
        <v>902</v>
      </c>
      <c r="B18" s="130" t="s">
        <v>385</v>
      </c>
      <c r="C18" s="170" t="s">
        <v>485</v>
      </c>
      <c r="D18" s="528" t="s">
        <v>386</v>
      </c>
      <c r="E18" s="529"/>
      <c r="F18" s="529"/>
      <c r="G18" s="529"/>
      <c r="H18" s="529"/>
      <c r="I18" s="529"/>
      <c r="J18" s="529"/>
      <c r="K18" s="529"/>
      <c r="L18" s="529"/>
      <c r="M18" s="121"/>
      <c r="N18" s="49">
        <f aca="true" t="shared" si="4" ref="N18:S18">SUM(N17)</f>
        <v>40305.399999999994</v>
      </c>
      <c r="O18" s="49">
        <f t="shared" si="4"/>
        <v>39103</v>
      </c>
      <c r="P18" s="49">
        <f t="shared" si="4"/>
        <v>62490</v>
      </c>
      <c r="Q18" s="49">
        <f t="shared" si="4"/>
        <v>525764.0000000001</v>
      </c>
      <c r="R18" s="49">
        <f t="shared" si="4"/>
        <v>30103.5</v>
      </c>
      <c r="S18" s="49">
        <f t="shared" si="4"/>
        <v>30103.5</v>
      </c>
    </row>
    <row r="19" spans="1:19" ht="120" customHeight="1">
      <c r="A19" s="79">
        <v>902</v>
      </c>
      <c r="B19" s="47" t="s">
        <v>401</v>
      </c>
      <c r="C19" s="134" t="s">
        <v>413</v>
      </c>
      <c r="D19" s="168" t="s">
        <v>406</v>
      </c>
      <c r="E19" s="118" t="s">
        <v>70</v>
      </c>
      <c r="F19" s="499"/>
      <c r="G19" s="531"/>
      <c r="H19" s="531"/>
      <c r="I19" s="531"/>
      <c r="J19" s="531"/>
      <c r="K19" s="531"/>
      <c r="L19" s="531"/>
      <c r="M19" s="532"/>
      <c r="N19" s="33">
        <f aca="true" t="shared" si="5" ref="N19:S19">SUM(N20:N23)</f>
        <v>514.5</v>
      </c>
      <c r="O19" s="33">
        <f t="shared" si="5"/>
        <v>0</v>
      </c>
      <c r="P19" s="33">
        <f t="shared" si="5"/>
        <v>4711.9</v>
      </c>
      <c r="Q19" s="33">
        <f t="shared" si="5"/>
        <v>870.5</v>
      </c>
      <c r="R19" s="33">
        <f t="shared" si="5"/>
        <v>792.8</v>
      </c>
      <c r="S19" s="33">
        <f t="shared" si="5"/>
        <v>792.8</v>
      </c>
    </row>
    <row r="20" spans="1:19" ht="76.5" customHeight="1">
      <c r="A20" s="78">
        <v>902</v>
      </c>
      <c r="B20" s="45" t="s">
        <v>401</v>
      </c>
      <c r="C20" s="11"/>
      <c r="D20" s="10"/>
      <c r="E20" s="10"/>
      <c r="F20" s="10" t="s">
        <v>76</v>
      </c>
      <c r="G20" s="10" t="s">
        <v>253</v>
      </c>
      <c r="H20" s="10" t="s">
        <v>78</v>
      </c>
      <c r="I20" s="12">
        <v>100</v>
      </c>
      <c r="J20" s="12">
        <v>11</v>
      </c>
      <c r="K20" s="13" t="s">
        <v>22</v>
      </c>
      <c r="L20" s="14">
        <v>870</v>
      </c>
      <c r="M20" s="15">
        <v>0</v>
      </c>
      <c r="N20" s="25">
        <v>514.5</v>
      </c>
      <c r="O20" s="25">
        <v>0</v>
      </c>
      <c r="P20" s="25">
        <v>4711.9</v>
      </c>
      <c r="Q20" s="25">
        <v>870.5</v>
      </c>
      <c r="R20" s="25">
        <v>792.8</v>
      </c>
      <c r="S20" s="25">
        <v>792.8</v>
      </c>
    </row>
    <row r="21" spans="1:19" ht="39.75" customHeight="1">
      <c r="A21" s="78">
        <v>902</v>
      </c>
      <c r="B21" s="45" t="s">
        <v>401</v>
      </c>
      <c r="C21" s="20"/>
      <c r="D21" s="23"/>
      <c r="E21" s="23"/>
      <c r="F21" s="10" t="s">
        <v>351</v>
      </c>
      <c r="G21" s="10" t="s">
        <v>219</v>
      </c>
      <c r="H21" s="10" t="s">
        <v>352</v>
      </c>
      <c r="I21" s="12"/>
      <c r="J21" s="12"/>
      <c r="K21" s="13"/>
      <c r="L21" s="14"/>
      <c r="M21" s="22"/>
      <c r="N21" s="25"/>
      <c r="O21" s="25"/>
      <c r="P21" s="25"/>
      <c r="Q21" s="25"/>
      <c r="R21" s="25"/>
      <c r="S21" s="25"/>
    </row>
    <row r="22" spans="1:19" ht="47.25" customHeight="1">
      <c r="A22" s="78">
        <v>902</v>
      </c>
      <c r="B22" s="45" t="s">
        <v>401</v>
      </c>
      <c r="C22" s="20"/>
      <c r="D22" s="23"/>
      <c r="E22" s="23"/>
      <c r="F22" s="10" t="s">
        <v>58</v>
      </c>
      <c r="G22" s="10" t="s">
        <v>219</v>
      </c>
      <c r="H22" s="10" t="s">
        <v>59</v>
      </c>
      <c r="I22" s="12"/>
      <c r="J22" s="12"/>
      <c r="K22" s="13"/>
      <c r="L22" s="14"/>
      <c r="M22" s="22"/>
      <c r="N22" s="25"/>
      <c r="O22" s="25"/>
      <c r="P22" s="25"/>
      <c r="Q22" s="25"/>
      <c r="R22" s="25"/>
      <c r="S22" s="25"/>
    </row>
    <row r="23" spans="1:19" ht="50.25" customHeight="1">
      <c r="A23" s="78">
        <v>902</v>
      </c>
      <c r="B23" s="45" t="s">
        <v>401</v>
      </c>
      <c r="C23" s="20"/>
      <c r="D23" s="23"/>
      <c r="E23" s="23"/>
      <c r="F23" s="10" t="s">
        <v>271</v>
      </c>
      <c r="G23" s="10" t="s">
        <v>165</v>
      </c>
      <c r="H23" s="10" t="s">
        <v>183</v>
      </c>
      <c r="I23" s="12"/>
      <c r="J23" s="12"/>
      <c r="K23" s="13"/>
      <c r="L23" s="14"/>
      <c r="M23" s="22"/>
      <c r="N23" s="25"/>
      <c r="O23" s="25"/>
      <c r="P23" s="25"/>
      <c r="Q23" s="25"/>
      <c r="R23" s="25"/>
      <c r="S23" s="25"/>
    </row>
    <row r="24" spans="1:19" ht="56.25" customHeight="1">
      <c r="A24" s="79">
        <v>902</v>
      </c>
      <c r="B24" s="44" t="s">
        <v>387</v>
      </c>
      <c r="C24" s="134" t="s">
        <v>414</v>
      </c>
      <c r="D24" s="21" t="s">
        <v>164</v>
      </c>
      <c r="E24" s="118" t="s">
        <v>70</v>
      </c>
      <c r="F24" s="498"/>
      <c r="G24" s="498"/>
      <c r="H24" s="498"/>
      <c r="I24" s="498"/>
      <c r="J24" s="498"/>
      <c r="K24" s="498"/>
      <c r="L24" s="498"/>
      <c r="M24" s="499"/>
      <c r="N24" s="33">
        <f aca="true" t="shared" si="6" ref="N24:S24">SUM(N25:N34)</f>
        <v>4132.7</v>
      </c>
      <c r="O24" s="33">
        <f t="shared" si="6"/>
        <v>3527.5</v>
      </c>
      <c r="P24" s="33">
        <f t="shared" si="6"/>
        <v>912.6</v>
      </c>
      <c r="Q24" s="33">
        <f t="shared" si="6"/>
        <v>912.6</v>
      </c>
      <c r="R24" s="33">
        <f t="shared" si="6"/>
        <v>912.6</v>
      </c>
      <c r="S24" s="33">
        <f t="shared" si="6"/>
        <v>912.6</v>
      </c>
    </row>
    <row r="25" spans="1:19" ht="58.5" customHeight="1">
      <c r="A25" s="78">
        <v>902</v>
      </c>
      <c r="B25" s="45" t="s">
        <v>387</v>
      </c>
      <c r="C25" s="11"/>
      <c r="D25" s="10"/>
      <c r="E25" s="10"/>
      <c r="F25" s="10" t="s">
        <v>76</v>
      </c>
      <c r="G25" s="10" t="s">
        <v>79</v>
      </c>
      <c r="H25" s="10" t="s">
        <v>78</v>
      </c>
      <c r="I25" s="28" t="s">
        <v>74</v>
      </c>
      <c r="J25" s="12">
        <v>13</v>
      </c>
      <c r="K25" s="13" t="s">
        <v>170</v>
      </c>
      <c r="L25" s="14">
        <v>410</v>
      </c>
      <c r="M25" s="15">
        <v>0</v>
      </c>
      <c r="N25" s="25">
        <v>536.5</v>
      </c>
      <c r="O25" s="25">
        <v>0</v>
      </c>
      <c r="P25" s="25"/>
      <c r="Q25" s="25"/>
      <c r="R25" s="25"/>
      <c r="S25" s="25"/>
    </row>
    <row r="26" spans="1:19" ht="123.75">
      <c r="A26" s="78">
        <v>902</v>
      </c>
      <c r="B26" s="45" t="s">
        <v>387</v>
      </c>
      <c r="C26" s="11"/>
      <c r="D26" s="10"/>
      <c r="E26" s="10"/>
      <c r="F26" s="10" t="s">
        <v>308</v>
      </c>
      <c r="G26" s="10" t="s">
        <v>165</v>
      </c>
      <c r="H26" s="10" t="s">
        <v>309</v>
      </c>
      <c r="I26" s="28" t="s">
        <v>74</v>
      </c>
      <c r="J26" s="12">
        <v>13</v>
      </c>
      <c r="K26" s="13" t="s">
        <v>203</v>
      </c>
      <c r="L26" s="14">
        <v>240</v>
      </c>
      <c r="M26" s="15">
        <v>0</v>
      </c>
      <c r="N26" s="25">
        <v>530</v>
      </c>
      <c r="O26" s="25">
        <v>467</v>
      </c>
      <c r="P26" s="25">
        <v>350</v>
      </c>
      <c r="Q26" s="25">
        <v>350</v>
      </c>
      <c r="R26" s="25">
        <v>350</v>
      </c>
      <c r="S26" s="25">
        <v>350</v>
      </c>
    </row>
    <row r="27" spans="1:19" ht="34.5" customHeight="1">
      <c r="A27" s="78">
        <v>902</v>
      </c>
      <c r="B27" s="45" t="s">
        <v>387</v>
      </c>
      <c r="C27" s="11"/>
      <c r="D27" s="10"/>
      <c r="E27" s="10"/>
      <c r="F27" s="10" t="s">
        <v>351</v>
      </c>
      <c r="G27" s="10" t="s">
        <v>318</v>
      </c>
      <c r="H27" s="10" t="s">
        <v>352</v>
      </c>
      <c r="I27" s="28" t="s">
        <v>74</v>
      </c>
      <c r="J27" s="12">
        <v>13</v>
      </c>
      <c r="K27" s="13" t="s">
        <v>203</v>
      </c>
      <c r="L27" s="14">
        <v>850</v>
      </c>
      <c r="M27" s="15">
        <v>0</v>
      </c>
      <c r="N27" s="25">
        <v>1149</v>
      </c>
      <c r="O27" s="25">
        <v>1149</v>
      </c>
      <c r="P27" s="25"/>
      <c r="Q27" s="25"/>
      <c r="R27" s="25"/>
      <c r="S27" s="25"/>
    </row>
    <row r="28" spans="1:19" ht="36" customHeight="1">
      <c r="A28" s="78">
        <v>902</v>
      </c>
      <c r="B28" s="45" t="s">
        <v>387</v>
      </c>
      <c r="C28" s="11"/>
      <c r="D28" s="10"/>
      <c r="E28" s="10"/>
      <c r="F28" s="10" t="s">
        <v>58</v>
      </c>
      <c r="G28" s="10" t="s">
        <v>318</v>
      </c>
      <c r="H28" s="10" t="s">
        <v>59</v>
      </c>
      <c r="I28" s="28" t="s">
        <v>74</v>
      </c>
      <c r="J28" s="12">
        <v>13</v>
      </c>
      <c r="K28" s="56" t="s">
        <v>364</v>
      </c>
      <c r="L28" s="14">
        <v>240</v>
      </c>
      <c r="M28" s="15"/>
      <c r="N28" s="25">
        <v>676.4</v>
      </c>
      <c r="O28" s="25">
        <v>670.9</v>
      </c>
      <c r="P28" s="25">
        <v>431.4</v>
      </c>
      <c r="Q28" s="25">
        <v>431.4</v>
      </c>
      <c r="R28" s="25">
        <v>431.4</v>
      </c>
      <c r="S28" s="25">
        <v>431.4</v>
      </c>
    </row>
    <row r="29" spans="1:19" ht="101.25">
      <c r="A29" s="78">
        <v>902</v>
      </c>
      <c r="B29" s="45" t="s">
        <v>387</v>
      </c>
      <c r="C29" s="11"/>
      <c r="D29" s="10"/>
      <c r="E29" s="10"/>
      <c r="F29" s="10" t="s">
        <v>338</v>
      </c>
      <c r="G29" s="10" t="s">
        <v>165</v>
      </c>
      <c r="H29" s="10" t="s">
        <v>337</v>
      </c>
      <c r="I29" s="28" t="s">
        <v>74</v>
      </c>
      <c r="J29" s="12">
        <v>13</v>
      </c>
      <c r="K29" s="56" t="s">
        <v>365</v>
      </c>
      <c r="L29" s="14">
        <v>240</v>
      </c>
      <c r="M29" s="15"/>
      <c r="N29" s="25">
        <v>6.5</v>
      </c>
      <c r="O29" s="25">
        <v>6.4</v>
      </c>
      <c r="P29" s="25">
        <v>5.7</v>
      </c>
      <c r="Q29" s="25">
        <v>5.7</v>
      </c>
      <c r="R29" s="25">
        <v>5.7</v>
      </c>
      <c r="S29" s="25">
        <v>5.7</v>
      </c>
    </row>
    <row r="30" spans="1:19" ht="152.25" customHeight="1">
      <c r="A30" s="78">
        <v>902</v>
      </c>
      <c r="B30" s="45" t="s">
        <v>387</v>
      </c>
      <c r="C30" s="11"/>
      <c r="D30" s="10"/>
      <c r="E30" s="10"/>
      <c r="F30" s="10" t="s">
        <v>8</v>
      </c>
      <c r="G30" s="10" t="s">
        <v>165</v>
      </c>
      <c r="H30" s="10" t="s">
        <v>9</v>
      </c>
      <c r="I30" s="28" t="s">
        <v>74</v>
      </c>
      <c r="J30" s="12">
        <v>13</v>
      </c>
      <c r="K30" s="56" t="s">
        <v>366</v>
      </c>
      <c r="L30" s="14">
        <v>240</v>
      </c>
      <c r="M30" s="15"/>
      <c r="N30" s="25">
        <v>810</v>
      </c>
      <c r="O30" s="25">
        <v>810</v>
      </c>
      <c r="P30" s="25"/>
      <c r="Q30" s="25"/>
      <c r="R30" s="25"/>
      <c r="S30" s="25"/>
    </row>
    <row r="31" spans="1:19" ht="99.75" customHeight="1">
      <c r="A31" s="78">
        <v>902</v>
      </c>
      <c r="B31" s="45" t="s">
        <v>387</v>
      </c>
      <c r="C31" s="11"/>
      <c r="D31" s="10"/>
      <c r="E31" s="10"/>
      <c r="F31" s="10" t="s">
        <v>5</v>
      </c>
      <c r="G31" s="10" t="s">
        <v>165</v>
      </c>
      <c r="H31" s="10" t="s">
        <v>6</v>
      </c>
      <c r="I31" s="28" t="s">
        <v>74</v>
      </c>
      <c r="J31" s="12">
        <v>13</v>
      </c>
      <c r="K31" s="56" t="s">
        <v>367</v>
      </c>
      <c r="L31" s="14">
        <v>240</v>
      </c>
      <c r="M31" s="15"/>
      <c r="N31" s="25">
        <v>300</v>
      </c>
      <c r="O31" s="25">
        <v>300</v>
      </c>
      <c r="P31" s="25"/>
      <c r="Q31" s="25"/>
      <c r="R31" s="25"/>
      <c r="S31" s="25"/>
    </row>
    <row r="32" spans="1:19" ht="69" customHeight="1">
      <c r="A32" s="78">
        <v>902</v>
      </c>
      <c r="B32" s="45" t="s">
        <v>387</v>
      </c>
      <c r="C32" s="11"/>
      <c r="D32" s="10"/>
      <c r="E32" s="10"/>
      <c r="F32" s="10" t="s">
        <v>10</v>
      </c>
      <c r="G32" s="10" t="s">
        <v>165</v>
      </c>
      <c r="H32" s="10" t="s">
        <v>131</v>
      </c>
      <c r="I32" s="126" t="s">
        <v>74</v>
      </c>
      <c r="J32" s="55">
        <v>13</v>
      </c>
      <c r="K32" s="13" t="s">
        <v>492</v>
      </c>
      <c r="L32" s="57">
        <v>240</v>
      </c>
      <c r="M32" s="73"/>
      <c r="N32" s="25">
        <v>124.3</v>
      </c>
      <c r="O32" s="25">
        <v>124.2</v>
      </c>
      <c r="P32" s="25">
        <v>125.5</v>
      </c>
      <c r="Q32" s="25">
        <v>125.5</v>
      </c>
      <c r="R32" s="25">
        <v>125.5</v>
      </c>
      <c r="S32" s="25">
        <v>125.5</v>
      </c>
    </row>
    <row r="33" spans="1:19" ht="73.5" customHeight="1">
      <c r="A33" s="78">
        <v>902</v>
      </c>
      <c r="B33" s="45" t="s">
        <v>387</v>
      </c>
      <c r="C33" s="11"/>
      <c r="D33" s="10"/>
      <c r="E33" s="10"/>
      <c r="F33" s="10" t="s">
        <v>126</v>
      </c>
      <c r="G33" s="10" t="s">
        <v>165</v>
      </c>
      <c r="H33" s="10" t="s">
        <v>9</v>
      </c>
      <c r="I33" s="28"/>
      <c r="J33" s="12"/>
      <c r="K33" s="56"/>
      <c r="L33" s="14"/>
      <c r="M33" s="15"/>
      <c r="N33" s="25"/>
      <c r="O33" s="25"/>
      <c r="P33" s="25"/>
      <c r="Q33" s="25"/>
      <c r="R33" s="25"/>
      <c r="S33" s="25"/>
    </row>
    <row r="34" spans="1:19" ht="80.25" customHeight="1">
      <c r="A34" s="78">
        <v>902</v>
      </c>
      <c r="B34" s="45" t="s">
        <v>387</v>
      </c>
      <c r="C34" s="11"/>
      <c r="D34" s="10"/>
      <c r="E34" s="10"/>
      <c r="F34" s="128" t="s">
        <v>382</v>
      </c>
      <c r="G34" s="129" t="s">
        <v>165</v>
      </c>
      <c r="H34" s="128" t="s">
        <v>383</v>
      </c>
      <c r="I34" s="28"/>
      <c r="J34" s="12"/>
      <c r="K34" s="13"/>
      <c r="L34" s="14"/>
      <c r="M34" s="22"/>
      <c r="N34" s="25"/>
      <c r="O34" s="25"/>
      <c r="P34" s="25"/>
      <c r="Q34" s="25"/>
      <c r="R34" s="25"/>
      <c r="S34" s="25"/>
    </row>
    <row r="35" spans="1:19" ht="204.75" customHeight="1">
      <c r="A35" s="79">
        <v>902</v>
      </c>
      <c r="B35" s="44" t="s">
        <v>388</v>
      </c>
      <c r="C35" s="134" t="s">
        <v>415</v>
      </c>
      <c r="D35" s="21" t="s">
        <v>216</v>
      </c>
      <c r="E35" s="118" t="s">
        <v>70</v>
      </c>
      <c r="F35" s="40"/>
      <c r="G35" s="40"/>
      <c r="H35" s="40"/>
      <c r="I35" s="51"/>
      <c r="J35" s="34"/>
      <c r="K35" s="35"/>
      <c r="L35" s="36"/>
      <c r="M35" s="26"/>
      <c r="N35" s="33">
        <f aca="true" t="shared" si="7" ref="N35:S35">SUM(N36:N41)</f>
        <v>3979.7</v>
      </c>
      <c r="O35" s="33">
        <f t="shared" si="7"/>
        <v>3944.1</v>
      </c>
      <c r="P35" s="33">
        <f t="shared" si="7"/>
        <v>2797.5</v>
      </c>
      <c r="Q35" s="33">
        <f t="shared" si="7"/>
        <v>3142.6</v>
      </c>
      <c r="R35" s="33">
        <f t="shared" si="7"/>
        <v>3135.2</v>
      </c>
      <c r="S35" s="33">
        <f t="shared" si="7"/>
        <v>3135.2</v>
      </c>
    </row>
    <row r="36" spans="1:19" ht="54.75" customHeight="1">
      <c r="A36" s="78">
        <v>902</v>
      </c>
      <c r="B36" s="110" t="s">
        <v>388</v>
      </c>
      <c r="C36" s="20"/>
      <c r="D36" s="23"/>
      <c r="E36" s="23"/>
      <c r="F36" s="10" t="s">
        <v>76</v>
      </c>
      <c r="G36" s="10" t="s">
        <v>313</v>
      </c>
      <c r="H36" s="10" t="s">
        <v>78</v>
      </c>
      <c r="I36" s="28" t="s">
        <v>201</v>
      </c>
      <c r="J36" s="12">
        <v>9</v>
      </c>
      <c r="K36" s="13" t="s">
        <v>123</v>
      </c>
      <c r="L36" s="14">
        <v>240</v>
      </c>
      <c r="M36" s="22"/>
      <c r="N36" s="25">
        <v>0</v>
      </c>
      <c r="O36" s="25">
        <v>0</v>
      </c>
      <c r="P36" s="25">
        <v>2797.5</v>
      </c>
      <c r="Q36" s="25">
        <v>3142.6</v>
      </c>
      <c r="R36" s="25">
        <v>3135.2</v>
      </c>
      <c r="S36" s="25">
        <v>3135.2</v>
      </c>
    </row>
    <row r="37" spans="1:19" ht="33.75" customHeight="1">
      <c r="A37" s="78">
        <v>902</v>
      </c>
      <c r="B37" s="45" t="s">
        <v>388</v>
      </c>
      <c r="C37" s="20"/>
      <c r="D37" s="23"/>
      <c r="E37" s="23"/>
      <c r="F37" s="10" t="s">
        <v>351</v>
      </c>
      <c r="G37" s="10" t="s">
        <v>319</v>
      </c>
      <c r="H37" s="10" t="s">
        <v>352</v>
      </c>
      <c r="I37" s="28" t="s">
        <v>201</v>
      </c>
      <c r="J37" s="12">
        <v>9</v>
      </c>
      <c r="K37" s="13" t="s">
        <v>272</v>
      </c>
      <c r="L37" s="14">
        <v>240</v>
      </c>
      <c r="M37" s="22"/>
      <c r="N37" s="25">
        <v>3979.7</v>
      </c>
      <c r="O37" s="25">
        <v>3944.1</v>
      </c>
      <c r="P37" s="25"/>
      <c r="Q37" s="25"/>
      <c r="R37" s="25"/>
      <c r="S37" s="25"/>
    </row>
    <row r="38" spans="1:19" ht="33.75" customHeight="1">
      <c r="A38" s="78">
        <v>902</v>
      </c>
      <c r="B38" s="45" t="s">
        <v>388</v>
      </c>
      <c r="C38" s="20"/>
      <c r="D38" s="23"/>
      <c r="E38" s="23"/>
      <c r="F38" s="10" t="s">
        <v>58</v>
      </c>
      <c r="G38" s="10" t="s">
        <v>319</v>
      </c>
      <c r="H38" s="10" t="s">
        <v>59</v>
      </c>
      <c r="I38" s="28"/>
      <c r="J38" s="12"/>
      <c r="K38" s="13"/>
      <c r="L38" s="14"/>
      <c r="M38" s="22"/>
      <c r="N38" s="25"/>
      <c r="O38" s="25"/>
      <c r="P38" s="25"/>
      <c r="Q38" s="25"/>
      <c r="R38" s="25"/>
      <c r="S38" s="25"/>
    </row>
    <row r="39" spans="1:19" ht="42" customHeight="1">
      <c r="A39" s="78">
        <v>902</v>
      </c>
      <c r="B39" s="45" t="s">
        <v>388</v>
      </c>
      <c r="C39" s="20"/>
      <c r="D39" s="23"/>
      <c r="E39" s="23"/>
      <c r="F39" s="10" t="s">
        <v>269</v>
      </c>
      <c r="G39" s="10" t="s">
        <v>165</v>
      </c>
      <c r="H39" s="10" t="s">
        <v>270</v>
      </c>
      <c r="I39" s="28"/>
      <c r="J39" s="12"/>
      <c r="K39" s="13"/>
      <c r="L39" s="14"/>
      <c r="M39" s="22"/>
      <c r="N39" s="25"/>
      <c r="O39" s="25"/>
      <c r="P39" s="25"/>
      <c r="Q39" s="25"/>
      <c r="R39" s="25"/>
      <c r="S39" s="25"/>
    </row>
    <row r="40" spans="1:19" ht="73.5" customHeight="1">
      <c r="A40" s="78">
        <v>902</v>
      </c>
      <c r="B40" s="45" t="s">
        <v>388</v>
      </c>
      <c r="C40" s="20"/>
      <c r="D40" s="23"/>
      <c r="E40" s="23"/>
      <c r="F40" s="10" t="s">
        <v>11</v>
      </c>
      <c r="G40" s="10" t="s">
        <v>165</v>
      </c>
      <c r="H40" s="10" t="s">
        <v>9</v>
      </c>
      <c r="I40" s="28"/>
      <c r="J40" s="12"/>
      <c r="K40" s="13"/>
      <c r="L40" s="14"/>
      <c r="M40" s="22"/>
      <c r="N40" s="25"/>
      <c r="O40" s="25"/>
      <c r="P40" s="25"/>
      <c r="Q40" s="25"/>
      <c r="R40" s="25"/>
      <c r="S40" s="25"/>
    </row>
    <row r="41" spans="1:19" ht="75" customHeight="1">
      <c r="A41" s="78">
        <v>902</v>
      </c>
      <c r="B41" s="45" t="s">
        <v>388</v>
      </c>
      <c r="C41" s="20"/>
      <c r="D41" s="23"/>
      <c r="E41" s="23"/>
      <c r="F41" s="10" t="s">
        <v>124</v>
      </c>
      <c r="G41" s="10" t="s">
        <v>165</v>
      </c>
      <c r="H41" s="10" t="s">
        <v>125</v>
      </c>
      <c r="I41" s="28"/>
      <c r="J41" s="12"/>
      <c r="K41" s="13"/>
      <c r="L41" s="14"/>
      <c r="M41" s="22"/>
      <c r="N41" s="25"/>
      <c r="O41" s="25"/>
      <c r="P41" s="25"/>
      <c r="Q41" s="25"/>
      <c r="R41" s="25"/>
      <c r="S41" s="25"/>
    </row>
    <row r="42" spans="1:19" ht="82.5" customHeight="1">
      <c r="A42" s="80">
        <v>902</v>
      </c>
      <c r="B42" s="131" t="s">
        <v>417</v>
      </c>
      <c r="C42" s="134" t="s">
        <v>416</v>
      </c>
      <c r="D42" s="21" t="s">
        <v>202</v>
      </c>
      <c r="E42" s="118" t="s">
        <v>70</v>
      </c>
      <c r="F42" s="40"/>
      <c r="G42" s="40"/>
      <c r="H42" s="40"/>
      <c r="I42" s="51"/>
      <c r="J42" s="34"/>
      <c r="K42" s="35"/>
      <c r="L42" s="36"/>
      <c r="M42" s="26"/>
      <c r="N42" s="33">
        <f aca="true" t="shared" si="8" ref="N42:S42">SUM(N43:N46)</f>
        <v>443.8</v>
      </c>
      <c r="O42" s="33">
        <f t="shared" si="8"/>
        <v>443.7</v>
      </c>
      <c r="P42" s="33">
        <f t="shared" si="8"/>
        <v>550</v>
      </c>
      <c r="Q42" s="33">
        <f t="shared" si="8"/>
        <v>0</v>
      </c>
      <c r="R42" s="33">
        <f t="shared" si="8"/>
        <v>0</v>
      </c>
      <c r="S42" s="33">
        <f t="shared" si="8"/>
        <v>0</v>
      </c>
    </row>
    <row r="43" spans="1:19" ht="51" customHeight="1">
      <c r="A43" s="78">
        <v>902</v>
      </c>
      <c r="B43" s="45" t="s">
        <v>417</v>
      </c>
      <c r="C43" s="20"/>
      <c r="D43" s="23"/>
      <c r="E43" s="23"/>
      <c r="F43" s="10" t="s">
        <v>76</v>
      </c>
      <c r="G43" s="10" t="s">
        <v>349</v>
      </c>
      <c r="H43" s="10" t="s">
        <v>78</v>
      </c>
      <c r="I43" s="12">
        <v>300</v>
      </c>
      <c r="J43" s="12">
        <v>14</v>
      </c>
      <c r="K43" s="13" t="s">
        <v>60</v>
      </c>
      <c r="L43" s="14">
        <v>240</v>
      </c>
      <c r="M43" s="22"/>
      <c r="N43" s="25">
        <v>443.8</v>
      </c>
      <c r="O43" s="25">
        <v>443.7</v>
      </c>
      <c r="P43" s="25">
        <v>550</v>
      </c>
      <c r="Q43" s="25"/>
      <c r="R43" s="25"/>
      <c r="S43" s="25"/>
    </row>
    <row r="44" spans="1:19" ht="33.75" customHeight="1">
      <c r="A44" s="78">
        <v>902</v>
      </c>
      <c r="B44" s="45" t="s">
        <v>417</v>
      </c>
      <c r="C44" s="20"/>
      <c r="D44" s="23"/>
      <c r="E44" s="23"/>
      <c r="F44" s="10" t="s">
        <v>351</v>
      </c>
      <c r="G44" s="10" t="s">
        <v>350</v>
      </c>
      <c r="H44" s="10" t="s">
        <v>352</v>
      </c>
      <c r="I44" s="28"/>
      <c r="J44" s="12"/>
      <c r="K44" s="13"/>
      <c r="L44" s="14"/>
      <c r="M44" s="22"/>
      <c r="N44" s="25"/>
      <c r="O44" s="25"/>
      <c r="P44" s="25"/>
      <c r="Q44" s="25"/>
      <c r="R44" s="25"/>
      <c r="S44" s="25"/>
    </row>
    <row r="45" spans="1:19" ht="33.75" customHeight="1">
      <c r="A45" s="78">
        <v>902</v>
      </c>
      <c r="B45" s="45" t="s">
        <v>417</v>
      </c>
      <c r="C45" s="20"/>
      <c r="D45" s="23"/>
      <c r="E45" s="23"/>
      <c r="F45" s="10" t="s">
        <v>58</v>
      </c>
      <c r="G45" s="10" t="s">
        <v>350</v>
      </c>
      <c r="H45" s="10" t="s">
        <v>59</v>
      </c>
      <c r="I45" s="28"/>
      <c r="J45" s="12"/>
      <c r="K45" s="13"/>
      <c r="L45" s="14"/>
      <c r="M45" s="22"/>
      <c r="N45" s="25"/>
      <c r="O45" s="25"/>
      <c r="P45" s="25"/>
      <c r="Q45" s="25"/>
      <c r="R45" s="25"/>
      <c r="S45" s="25"/>
    </row>
    <row r="46" spans="1:19" ht="123.75">
      <c r="A46" s="78">
        <v>902</v>
      </c>
      <c r="B46" s="45" t="s">
        <v>417</v>
      </c>
      <c r="C46" s="20"/>
      <c r="D46" s="23"/>
      <c r="E46" s="23"/>
      <c r="F46" s="10" t="s">
        <v>17</v>
      </c>
      <c r="G46" s="10" t="s">
        <v>165</v>
      </c>
      <c r="H46" s="10" t="s">
        <v>12</v>
      </c>
      <c r="I46" s="28"/>
      <c r="J46" s="12"/>
      <c r="K46" s="13"/>
      <c r="L46" s="14"/>
      <c r="M46" s="22"/>
      <c r="N46" s="25"/>
      <c r="O46" s="25"/>
      <c r="P46" s="25"/>
      <c r="Q46" s="25"/>
      <c r="R46" s="25"/>
      <c r="S46" s="25"/>
    </row>
    <row r="47" spans="1:19" ht="56.25" customHeight="1">
      <c r="A47" s="79">
        <v>902</v>
      </c>
      <c r="B47" s="131" t="s">
        <v>419</v>
      </c>
      <c r="C47" s="134" t="s">
        <v>418</v>
      </c>
      <c r="D47" s="21" t="s">
        <v>173</v>
      </c>
      <c r="E47" s="118" t="s">
        <v>70</v>
      </c>
      <c r="F47" s="498"/>
      <c r="G47" s="498"/>
      <c r="H47" s="498"/>
      <c r="I47" s="498"/>
      <c r="J47" s="498"/>
      <c r="K47" s="498"/>
      <c r="L47" s="498"/>
      <c r="M47" s="499"/>
      <c r="N47" s="33">
        <f aca="true" t="shared" si="9" ref="N47:S47">SUM(N48:N58)</f>
        <v>497.5</v>
      </c>
      <c r="O47" s="33">
        <f t="shared" si="9"/>
        <v>497.4</v>
      </c>
      <c r="P47" s="33">
        <f t="shared" si="9"/>
        <v>590</v>
      </c>
      <c r="Q47" s="33">
        <f t="shared" si="9"/>
        <v>590</v>
      </c>
      <c r="R47" s="33">
        <f t="shared" si="9"/>
        <v>590</v>
      </c>
      <c r="S47" s="33">
        <f t="shared" si="9"/>
        <v>590</v>
      </c>
    </row>
    <row r="48" spans="1:19" ht="57.75" customHeight="1">
      <c r="A48" s="78">
        <v>902</v>
      </c>
      <c r="B48" s="45" t="s">
        <v>419</v>
      </c>
      <c r="C48" s="11"/>
      <c r="D48" s="10"/>
      <c r="E48" s="10"/>
      <c r="F48" s="10" t="s">
        <v>76</v>
      </c>
      <c r="G48" s="10" t="s">
        <v>80</v>
      </c>
      <c r="H48" s="10" t="s">
        <v>78</v>
      </c>
      <c r="I48" s="12">
        <v>300</v>
      </c>
      <c r="J48" s="12">
        <v>9</v>
      </c>
      <c r="K48" s="13" t="s">
        <v>204</v>
      </c>
      <c r="L48" s="14">
        <v>240</v>
      </c>
      <c r="M48" s="15">
        <v>0</v>
      </c>
      <c r="N48" s="25">
        <v>497.5</v>
      </c>
      <c r="O48" s="25">
        <v>497.4</v>
      </c>
      <c r="P48" s="25">
        <v>590</v>
      </c>
      <c r="Q48" s="25">
        <v>590</v>
      </c>
      <c r="R48" s="25">
        <v>590</v>
      </c>
      <c r="S48" s="25">
        <v>590</v>
      </c>
    </row>
    <row r="49" spans="1:19" ht="54" customHeight="1">
      <c r="A49" s="78">
        <v>902</v>
      </c>
      <c r="B49" s="45" t="s">
        <v>419</v>
      </c>
      <c r="C49" s="11"/>
      <c r="D49" s="10"/>
      <c r="E49" s="10"/>
      <c r="F49" s="10" t="s">
        <v>137</v>
      </c>
      <c r="G49" s="10" t="s">
        <v>199</v>
      </c>
      <c r="H49" s="10" t="s">
        <v>107</v>
      </c>
      <c r="I49" s="12"/>
      <c r="J49" s="12"/>
      <c r="K49" s="13"/>
      <c r="L49" s="14"/>
      <c r="M49" s="15"/>
      <c r="N49" s="25"/>
      <c r="O49" s="25"/>
      <c r="P49" s="25"/>
      <c r="Q49" s="25"/>
      <c r="R49" s="25"/>
      <c r="S49" s="25"/>
    </row>
    <row r="50" spans="1:19" ht="75.75" customHeight="1">
      <c r="A50" s="78">
        <v>902</v>
      </c>
      <c r="B50" s="45" t="s">
        <v>419</v>
      </c>
      <c r="C50" s="11"/>
      <c r="D50" s="10"/>
      <c r="E50" s="10"/>
      <c r="F50" s="10" t="s">
        <v>132</v>
      </c>
      <c r="G50" s="10" t="s">
        <v>133</v>
      </c>
      <c r="H50" s="10" t="s">
        <v>134</v>
      </c>
      <c r="I50" s="12"/>
      <c r="J50" s="12"/>
      <c r="K50" s="13"/>
      <c r="L50" s="14"/>
      <c r="M50" s="15"/>
      <c r="N50" s="25"/>
      <c r="O50" s="25"/>
      <c r="P50" s="25"/>
      <c r="Q50" s="25"/>
      <c r="R50" s="25"/>
      <c r="S50" s="25"/>
    </row>
    <row r="51" spans="1:19" ht="65.25" customHeight="1">
      <c r="A51" s="78">
        <v>902</v>
      </c>
      <c r="B51" s="45" t="s">
        <v>419</v>
      </c>
      <c r="C51" s="11"/>
      <c r="D51" s="10"/>
      <c r="E51" s="10"/>
      <c r="F51" s="10" t="s">
        <v>135</v>
      </c>
      <c r="G51" s="10" t="s">
        <v>165</v>
      </c>
      <c r="H51" s="10" t="s">
        <v>136</v>
      </c>
      <c r="I51" s="12"/>
      <c r="J51" s="12"/>
      <c r="K51" s="13"/>
      <c r="L51" s="14"/>
      <c r="M51" s="15"/>
      <c r="N51" s="25"/>
      <c r="O51" s="25"/>
      <c r="P51" s="25"/>
      <c r="Q51" s="25"/>
      <c r="R51" s="25"/>
      <c r="S51" s="25"/>
    </row>
    <row r="52" spans="1:19" ht="36" customHeight="1">
      <c r="A52" s="78">
        <v>902</v>
      </c>
      <c r="B52" s="45" t="s">
        <v>419</v>
      </c>
      <c r="C52" s="11"/>
      <c r="D52" s="10"/>
      <c r="E52" s="10"/>
      <c r="F52" s="10" t="s">
        <v>351</v>
      </c>
      <c r="G52" s="10" t="s">
        <v>320</v>
      </c>
      <c r="H52" s="10" t="s">
        <v>352</v>
      </c>
      <c r="I52" s="12"/>
      <c r="J52" s="12"/>
      <c r="K52" s="13"/>
      <c r="L52" s="14"/>
      <c r="M52" s="15"/>
      <c r="N52" s="25"/>
      <c r="O52" s="25"/>
      <c r="P52" s="25"/>
      <c r="Q52" s="25"/>
      <c r="R52" s="25"/>
      <c r="S52" s="25"/>
    </row>
    <row r="53" spans="1:19" ht="36" customHeight="1">
      <c r="A53" s="78">
        <v>902</v>
      </c>
      <c r="B53" s="45" t="s">
        <v>419</v>
      </c>
      <c r="C53" s="11"/>
      <c r="D53" s="10"/>
      <c r="E53" s="10"/>
      <c r="F53" s="10" t="s">
        <v>58</v>
      </c>
      <c r="G53" s="10" t="s">
        <v>320</v>
      </c>
      <c r="H53" s="10" t="s">
        <v>59</v>
      </c>
      <c r="I53" s="12"/>
      <c r="J53" s="12"/>
      <c r="K53" s="13"/>
      <c r="L53" s="14"/>
      <c r="M53" s="15"/>
      <c r="N53" s="25"/>
      <c r="O53" s="25"/>
      <c r="P53" s="25"/>
      <c r="Q53" s="25"/>
      <c r="R53" s="25"/>
      <c r="S53" s="25"/>
    </row>
    <row r="54" spans="1:19" ht="29.25" customHeight="1">
      <c r="A54" s="78">
        <v>902</v>
      </c>
      <c r="B54" s="45" t="s">
        <v>419</v>
      </c>
      <c r="C54" s="11"/>
      <c r="D54" s="10"/>
      <c r="E54" s="10"/>
      <c r="F54" s="54" t="s">
        <v>61</v>
      </c>
      <c r="G54" s="54" t="s">
        <v>258</v>
      </c>
      <c r="H54" s="54" t="s">
        <v>62</v>
      </c>
      <c r="I54" s="12"/>
      <c r="J54" s="12"/>
      <c r="K54" s="13"/>
      <c r="L54" s="14"/>
      <c r="M54" s="15"/>
      <c r="N54" s="25"/>
      <c r="O54" s="25"/>
      <c r="P54" s="25"/>
      <c r="Q54" s="25"/>
      <c r="R54" s="25"/>
      <c r="S54" s="25"/>
    </row>
    <row r="55" spans="1:19" ht="63" customHeight="1">
      <c r="A55" s="78">
        <v>902</v>
      </c>
      <c r="B55" s="45" t="s">
        <v>419</v>
      </c>
      <c r="C55" s="11"/>
      <c r="D55" s="10"/>
      <c r="E55" s="10"/>
      <c r="F55" s="10" t="s">
        <v>45</v>
      </c>
      <c r="G55" s="10" t="s">
        <v>165</v>
      </c>
      <c r="H55" s="10" t="s">
        <v>46</v>
      </c>
      <c r="I55" s="12"/>
      <c r="J55" s="12"/>
      <c r="K55" s="13"/>
      <c r="L55" s="14"/>
      <c r="M55" s="15"/>
      <c r="N55" s="25"/>
      <c r="O55" s="25"/>
      <c r="P55" s="25"/>
      <c r="Q55" s="25"/>
      <c r="R55" s="25"/>
      <c r="S55" s="25"/>
    </row>
    <row r="56" spans="1:19" ht="58.5" customHeight="1">
      <c r="A56" s="78">
        <v>902</v>
      </c>
      <c r="B56" s="45" t="s">
        <v>419</v>
      </c>
      <c r="C56" s="11"/>
      <c r="D56" s="10"/>
      <c r="E56" s="10"/>
      <c r="F56" s="10" t="s">
        <v>197</v>
      </c>
      <c r="G56" s="10" t="s">
        <v>165</v>
      </c>
      <c r="H56" s="10" t="s">
        <v>81</v>
      </c>
      <c r="I56" s="12"/>
      <c r="J56" s="12"/>
      <c r="K56" s="13"/>
      <c r="L56" s="14"/>
      <c r="M56" s="15"/>
      <c r="N56" s="25"/>
      <c r="O56" s="25"/>
      <c r="P56" s="25"/>
      <c r="Q56" s="25"/>
      <c r="R56" s="25"/>
      <c r="S56" s="25"/>
    </row>
    <row r="57" spans="1:19" ht="53.25" customHeight="1">
      <c r="A57" s="78">
        <v>902</v>
      </c>
      <c r="B57" s="45" t="s">
        <v>419</v>
      </c>
      <c r="C57" s="11"/>
      <c r="D57" s="10"/>
      <c r="E57" s="10"/>
      <c r="F57" s="10" t="s">
        <v>198</v>
      </c>
      <c r="G57" s="10" t="s">
        <v>165</v>
      </c>
      <c r="H57" s="10" t="s">
        <v>180</v>
      </c>
      <c r="I57" s="12"/>
      <c r="J57" s="12"/>
      <c r="K57" s="13"/>
      <c r="L57" s="14"/>
      <c r="M57" s="15"/>
      <c r="N57" s="25"/>
      <c r="O57" s="25"/>
      <c r="P57" s="25"/>
      <c r="Q57" s="25"/>
      <c r="R57" s="25"/>
      <c r="S57" s="25"/>
    </row>
    <row r="58" spans="1:19" ht="74.25" customHeight="1">
      <c r="A58" s="78">
        <v>902</v>
      </c>
      <c r="B58" s="45" t="s">
        <v>419</v>
      </c>
      <c r="C58" s="11"/>
      <c r="D58" s="10"/>
      <c r="E58" s="10"/>
      <c r="F58" s="10" t="s">
        <v>13</v>
      </c>
      <c r="G58" s="10" t="s">
        <v>165</v>
      </c>
      <c r="H58" s="10" t="s">
        <v>12</v>
      </c>
      <c r="I58" s="12"/>
      <c r="J58" s="12"/>
      <c r="K58" s="13"/>
      <c r="L58" s="14"/>
      <c r="M58" s="15"/>
      <c r="N58" s="25"/>
      <c r="O58" s="25"/>
      <c r="P58" s="25"/>
      <c r="Q58" s="25"/>
      <c r="R58" s="25"/>
      <c r="S58" s="25"/>
    </row>
    <row r="59" spans="1:19" ht="346.5">
      <c r="A59" s="79">
        <v>902</v>
      </c>
      <c r="B59" s="195" t="s">
        <v>389</v>
      </c>
      <c r="C59" s="196" t="s">
        <v>480</v>
      </c>
      <c r="D59" s="197" t="s">
        <v>481</v>
      </c>
      <c r="E59" s="118" t="s">
        <v>70</v>
      </c>
      <c r="F59" s="498"/>
      <c r="G59" s="498"/>
      <c r="H59" s="498"/>
      <c r="I59" s="498"/>
      <c r="J59" s="498"/>
      <c r="K59" s="498"/>
      <c r="L59" s="498"/>
      <c r="M59" s="499"/>
      <c r="N59" s="33">
        <f aca="true" t="shared" si="10" ref="N59:S59">SUM(N60:N65)</f>
        <v>0</v>
      </c>
      <c r="O59" s="33">
        <f t="shared" si="10"/>
        <v>0</v>
      </c>
      <c r="P59" s="33">
        <f t="shared" si="10"/>
        <v>22043.6</v>
      </c>
      <c r="Q59" s="33">
        <f t="shared" si="10"/>
        <v>495575.4</v>
      </c>
      <c r="R59" s="33">
        <f t="shared" si="10"/>
        <v>0</v>
      </c>
      <c r="S59" s="33">
        <f t="shared" si="10"/>
        <v>0</v>
      </c>
    </row>
    <row r="60" spans="1:19" ht="58.5" customHeight="1">
      <c r="A60" s="78">
        <v>902</v>
      </c>
      <c r="B60" s="198" t="s">
        <v>389</v>
      </c>
      <c r="C60" s="199"/>
      <c r="D60" s="129"/>
      <c r="E60" s="10"/>
      <c r="F60" s="10" t="s">
        <v>76</v>
      </c>
      <c r="G60" s="10" t="s">
        <v>212</v>
      </c>
      <c r="H60" s="10" t="s">
        <v>78</v>
      </c>
      <c r="I60" s="12">
        <v>700</v>
      </c>
      <c r="J60" s="12">
        <v>2</v>
      </c>
      <c r="K60" s="56" t="s">
        <v>368</v>
      </c>
      <c r="L60" s="14">
        <v>410</v>
      </c>
      <c r="M60" s="15"/>
      <c r="N60" s="25">
        <v>0</v>
      </c>
      <c r="O60" s="25">
        <v>0</v>
      </c>
      <c r="P60" s="25">
        <v>22043.6</v>
      </c>
      <c r="Q60" s="25">
        <v>495575.4</v>
      </c>
      <c r="R60" s="25"/>
      <c r="S60" s="25"/>
    </row>
    <row r="61" spans="1:19" ht="33" customHeight="1">
      <c r="A61" s="78">
        <v>902</v>
      </c>
      <c r="B61" s="198" t="s">
        <v>389</v>
      </c>
      <c r="C61" s="199"/>
      <c r="D61" s="129"/>
      <c r="E61" s="10"/>
      <c r="F61" s="10" t="s">
        <v>351</v>
      </c>
      <c r="G61" s="10" t="s">
        <v>321</v>
      </c>
      <c r="H61" s="10" t="s">
        <v>352</v>
      </c>
      <c r="I61" s="122"/>
      <c r="J61" s="122"/>
      <c r="K61" s="123"/>
      <c r="L61" s="124"/>
      <c r="M61" s="175"/>
      <c r="N61" s="144"/>
      <c r="O61" s="144"/>
      <c r="P61" s="144"/>
      <c r="Q61" s="144"/>
      <c r="R61" s="144"/>
      <c r="S61" s="144"/>
    </row>
    <row r="62" spans="1:19" ht="36" customHeight="1">
      <c r="A62" s="78">
        <v>902</v>
      </c>
      <c r="B62" s="198" t="s">
        <v>389</v>
      </c>
      <c r="C62" s="199"/>
      <c r="D62" s="129"/>
      <c r="E62" s="10"/>
      <c r="F62" s="10" t="s">
        <v>58</v>
      </c>
      <c r="G62" s="10" t="s">
        <v>321</v>
      </c>
      <c r="H62" s="10" t="s">
        <v>59</v>
      </c>
      <c r="I62" s="122"/>
      <c r="J62" s="122"/>
      <c r="K62" s="123"/>
      <c r="L62" s="124"/>
      <c r="M62" s="125"/>
      <c r="N62" s="144"/>
      <c r="O62" s="144"/>
      <c r="P62" s="144"/>
      <c r="Q62" s="144"/>
      <c r="R62" s="144"/>
      <c r="S62" s="144"/>
    </row>
    <row r="63" spans="1:19" ht="78.75" customHeight="1">
      <c r="A63" s="78">
        <v>902</v>
      </c>
      <c r="B63" s="198" t="s">
        <v>389</v>
      </c>
      <c r="C63" s="200"/>
      <c r="D63" s="201"/>
      <c r="E63" s="23"/>
      <c r="F63" s="54" t="s">
        <v>126</v>
      </c>
      <c r="G63" s="10" t="s">
        <v>165</v>
      </c>
      <c r="H63" s="10" t="s">
        <v>9</v>
      </c>
      <c r="I63" s="122"/>
      <c r="J63" s="122"/>
      <c r="K63" s="123"/>
      <c r="L63" s="124"/>
      <c r="M63" s="143"/>
      <c r="N63" s="144"/>
      <c r="O63" s="144"/>
      <c r="P63" s="144"/>
      <c r="Q63" s="144"/>
      <c r="R63" s="144"/>
      <c r="S63" s="144"/>
    </row>
    <row r="64" spans="1:19" ht="68.25" customHeight="1">
      <c r="A64" s="78">
        <v>902</v>
      </c>
      <c r="B64" s="198" t="s">
        <v>389</v>
      </c>
      <c r="C64" s="200"/>
      <c r="D64" s="201"/>
      <c r="E64" s="23"/>
      <c r="F64" s="10" t="s">
        <v>10</v>
      </c>
      <c r="G64" s="10" t="s">
        <v>165</v>
      </c>
      <c r="H64" s="10" t="s">
        <v>131</v>
      </c>
      <c r="I64" s="122"/>
      <c r="J64" s="122"/>
      <c r="K64" s="123"/>
      <c r="L64" s="124"/>
      <c r="M64" s="125"/>
      <c r="N64" s="144"/>
      <c r="O64" s="144"/>
      <c r="P64" s="144"/>
      <c r="Q64" s="144"/>
      <c r="R64" s="144"/>
      <c r="S64" s="144"/>
    </row>
    <row r="65" spans="1:19" ht="78" customHeight="1">
      <c r="A65" s="78">
        <v>902</v>
      </c>
      <c r="B65" s="198" t="s">
        <v>389</v>
      </c>
      <c r="C65" s="200"/>
      <c r="D65" s="201"/>
      <c r="E65" s="23"/>
      <c r="F65" s="128" t="s">
        <v>382</v>
      </c>
      <c r="G65" s="129" t="s">
        <v>165</v>
      </c>
      <c r="H65" s="128" t="s">
        <v>383</v>
      </c>
      <c r="I65" s="122"/>
      <c r="J65" s="122"/>
      <c r="K65" s="123"/>
      <c r="L65" s="124"/>
      <c r="M65" s="125"/>
      <c r="N65" s="144"/>
      <c r="O65" s="144"/>
      <c r="P65" s="144"/>
      <c r="Q65" s="144"/>
      <c r="R65" s="144"/>
      <c r="S65" s="144"/>
    </row>
    <row r="66" spans="1:19" ht="128.25" customHeight="1">
      <c r="A66" s="79">
        <v>902</v>
      </c>
      <c r="B66" s="131" t="s">
        <v>495</v>
      </c>
      <c r="C66" s="79" t="s">
        <v>496</v>
      </c>
      <c r="D66" s="21" t="s">
        <v>420</v>
      </c>
      <c r="E66" s="118" t="s">
        <v>70</v>
      </c>
      <c r="F66" s="498"/>
      <c r="G66" s="498"/>
      <c r="H66" s="498"/>
      <c r="I66" s="498"/>
      <c r="J66" s="498"/>
      <c r="K66" s="498"/>
      <c r="L66" s="498"/>
      <c r="M66" s="499"/>
      <c r="N66" s="33">
        <f aca="true" t="shared" si="11" ref="N66:S66">SUM(N67:N70)</f>
        <v>154.9</v>
      </c>
      <c r="O66" s="33">
        <f t="shared" si="11"/>
        <v>154.9</v>
      </c>
      <c r="P66" s="33">
        <f t="shared" si="11"/>
        <v>0</v>
      </c>
      <c r="Q66" s="33">
        <f t="shared" si="11"/>
        <v>0</v>
      </c>
      <c r="R66" s="33">
        <f t="shared" si="11"/>
        <v>0</v>
      </c>
      <c r="S66" s="33">
        <f t="shared" si="11"/>
        <v>0</v>
      </c>
    </row>
    <row r="67" spans="1:19" ht="75" customHeight="1">
      <c r="A67" s="78">
        <v>902</v>
      </c>
      <c r="B67" s="45" t="s">
        <v>495</v>
      </c>
      <c r="C67" s="11"/>
      <c r="D67" s="10"/>
      <c r="E67" s="10"/>
      <c r="F67" s="10" t="s">
        <v>76</v>
      </c>
      <c r="G67" s="10" t="s">
        <v>212</v>
      </c>
      <c r="H67" s="10" t="s">
        <v>78</v>
      </c>
      <c r="I67" s="12">
        <v>700</v>
      </c>
      <c r="J67" s="12">
        <v>7</v>
      </c>
      <c r="K67" s="13" t="s">
        <v>310</v>
      </c>
      <c r="L67" s="14">
        <v>120</v>
      </c>
      <c r="M67" s="15">
        <v>310</v>
      </c>
      <c r="N67" s="25">
        <v>46.6</v>
      </c>
      <c r="O67" s="25">
        <v>46.6</v>
      </c>
      <c r="P67" s="25"/>
      <c r="Q67" s="25"/>
      <c r="R67" s="25"/>
      <c r="S67" s="25"/>
    </row>
    <row r="68" spans="1:19" ht="52.5" customHeight="1">
      <c r="A68" s="78">
        <v>902</v>
      </c>
      <c r="B68" s="45" t="s">
        <v>495</v>
      </c>
      <c r="C68" s="11"/>
      <c r="D68" s="10"/>
      <c r="E68" s="10"/>
      <c r="F68" s="10" t="s">
        <v>351</v>
      </c>
      <c r="G68" s="10" t="s">
        <v>321</v>
      </c>
      <c r="H68" s="10" t="s">
        <v>352</v>
      </c>
      <c r="I68" s="12">
        <v>700</v>
      </c>
      <c r="J68" s="12">
        <v>7</v>
      </c>
      <c r="K68" s="13" t="s">
        <v>310</v>
      </c>
      <c r="L68" s="14">
        <v>240</v>
      </c>
      <c r="M68" s="15">
        <v>310</v>
      </c>
      <c r="N68" s="25">
        <v>108.3</v>
      </c>
      <c r="O68" s="25">
        <v>108.3</v>
      </c>
      <c r="P68" s="25"/>
      <c r="Q68" s="25"/>
      <c r="R68" s="25"/>
      <c r="S68" s="25"/>
    </row>
    <row r="69" spans="1:19" ht="50.25" customHeight="1">
      <c r="A69" s="78">
        <v>902</v>
      </c>
      <c r="B69" s="45" t="s">
        <v>495</v>
      </c>
      <c r="C69" s="11"/>
      <c r="D69" s="10"/>
      <c r="E69" s="10"/>
      <c r="F69" s="10" t="s">
        <v>58</v>
      </c>
      <c r="G69" s="10" t="s">
        <v>321</v>
      </c>
      <c r="H69" s="10" t="s">
        <v>59</v>
      </c>
      <c r="I69" s="12"/>
      <c r="J69" s="12"/>
      <c r="K69" s="13"/>
      <c r="L69" s="14"/>
      <c r="M69" s="15"/>
      <c r="N69" s="25"/>
      <c r="O69" s="25"/>
      <c r="P69" s="25"/>
      <c r="Q69" s="25"/>
      <c r="R69" s="25"/>
      <c r="S69" s="25"/>
    </row>
    <row r="70" spans="1:19" ht="118.5" customHeight="1">
      <c r="A70" s="78">
        <v>902</v>
      </c>
      <c r="B70" s="45" t="s">
        <v>495</v>
      </c>
      <c r="C70" s="20"/>
      <c r="D70" s="23"/>
      <c r="E70" s="23"/>
      <c r="F70" s="10" t="s">
        <v>311</v>
      </c>
      <c r="G70" s="10" t="s">
        <v>165</v>
      </c>
      <c r="H70" s="10" t="s">
        <v>145</v>
      </c>
      <c r="I70" s="140"/>
      <c r="J70" s="140"/>
      <c r="K70" s="141"/>
      <c r="L70" s="142"/>
      <c r="M70" s="145"/>
      <c r="N70" s="144"/>
      <c r="O70" s="144"/>
      <c r="P70" s="144"/>
      <c r="Q70" s="144"/>
      <c r="R70" s="144"/>
      <c r="S70" s="144"/>
    </row>
    <row r="71" spans="1:19" ht="118.5" customHeight="1">
      <c r="A71" s="80">
        <v>902</v>
      </c>
      <c r="B71" s="131" t="s">
        <v>422</v>
      </c>
      <c r="C71" s="79" t="s">
        <v>421</v>
      </c>
      <c r="D71" s="21" t="s">
        <v>552</v>
      </c>
      <c r="E71" s="118" t="s">
        <v>70</v>
      </c>
      <c r="F71" s="40"/>
      <c r="G71" s="40"/>
      <c r="H71" s="40"/>
      <c r="I71" s="51"/>
      <c r="J71" s="34"/>
      <c r="K71" s="35"/>
      <c r="L71" s="36"/>
      <c r="M71" s="26"/>
      <c r="N71" s="33">
        <f aca="true" t="shared" si="12" ref="N71:S71">SUM(N72+N73+N74)</f>
        <v>14172.7</v>
      </c>
      <c r="O71" s="33">
        <f t="shared" si="12"/>
        <v>14170.500000000002</v>
      </c>
      <c r="P71" s="33">
        <f t="shared" si="12"/>
        <v>14967.9</v>
      </c>
      <c r="Q71" s="33">
        <f t="shared" si="12"/>
        <v>14967.9</v>
      </c>
      <c r="R71" s="33">
        <f t="shared" si="12"/>
        <v>14967.9</v>
      </c>
      <c r="S71" s="33">
        <f t="shared" si="12"/>
        <v>14967.9</v>
      </c>
    </row>
    <row r="72" spans="1:20" ht="78.75" customHeight="1">
      <c r="A72" s="78">
        <v>902</v>
      </c>
      <c r="B72" s="45" t="s">
        <v>422</v>
      </c>
      <c r="C72" s="20"/>
      <c r="D72" s="23"/>
      <c r="E72" s="23"/>
      <c r="F72" s="192" t="s">
        <v>76</v>
      </c>
      <c r="G72" s="192" t="s">
        <v>86</v>
      </c>
      <c r="H72" s="192" t="s">
        <v>78</v>
      </c>
      <c r="I72" s="218">
        <v>700</v>
      </c>
      <c r="J72" s="218">
        <v>9</v>
      </c>
      <c r="K72" s="219" t="s">
        <v>207</v>
      </c>
      <c r="L72" s="116">
        <v>110</v>
      </c>
      <c r="M72" s="273"/>
      <c r="N72" s="96">
        <v>11009</v>
      </c>
      <c r="O72" s="96">
        <v>11007.1</v>
      </c>
      <c r="P72" s="96">
        <v>11695</v>
      </c>
      <c r="Q72" s="96">
        <v>11695</v>
      </c>
      <c r="R72" s="96">
        <v>11695</v>
      </c>
      <c r="S72" s="96">
        <v>11695</v>
      </c>
      <c r="T72" s="274"/>
    </row>
    <row r="73" spans="1:20" ht="45.75" customHeight="1">
      <c r="A73" s="78">
        <v>902</v>
      </c>
      <c r="B73" s="45" t="s">
        <v>422</v>
      </c>
      <c r="C73" s="20"/>
      <c r="D73" s="23"/>
      <c r="E73" s="23"/>
      <c r="F73" s="10" t="s">
        <v>351</v>
      </c>
      <c r="G73" s="10" t="s">
        <v>327</v>
      </c>
      <c r="H73" s="10" t="s">
        <v>352</v>
      </c>
      <c r="I73" s="119">
        <v>700</v>
      </c>
      <c r="J73" s="119">
        <v>9</v>
      </c>
      <c r="K73" s="115" t="s">
        <v>207</v>
      </c>
      <c r="L73" s="116">
        <v>240</v>
      </c>
      <c r="M73" s="273"/>
      <c r="N73" s="96">
        <v>3128.5</v>
      </c>
      <c r="O73" s="96">
        <v>3128.3</v>
      </c>
      <c r="P73" s="96">
        <v>3233.5</v>
      </c>
      <c r="Q73" s="96">
        <v>3233.5</v>
      </c>
      <c r="R73" s="96">
        <v>3233.5</v>
      </c>
      <c r="S73" s="96">
        <v>3233.5</v>
      </c>
      <c r="T73" s="274"/>
    </row>
    <row r="74" spans="1:20" ht="78" customHeight="1">
      <c r="A74" s="78"/>
      <c r="B74" s="45"/>
      <c r="C74" s="20"/>
      <c r="D74" s="23"/>
      <c r="E74" s="23"/>
      <c r="F74" s="192" t="s">
        <v>15</v>
      </c>
      <c r="G74" s="192" t="s">
        <v>176</v>
      </c>
      <c r="H74" s="192" t="s">
        <v>208</v>
      </c>
      <c r="I74" s="119">
        <v>700</v>
      </c>
      <c r="J74" s="119">
        <v>9</v>
      </c>
      <c r="K74" s="115" t="s">
        <v>207</v>
      </c>
      <c r="L74" s="116">
        <v>850</v>
      </c>
      <c r="M74" s="120"/>
      <c r="N74" s="96">
        <v>35.2</v>
      </c>
      <c r="O74" s="96">
        <v>35.1</v>
      </c>
      <c r="P74" s="96">
        <v>39.4</v>
      </c>
      <c r="Q74" s="96">
        <v>39.4</v>
      </c>
      <c r="R74" s="96">
        <v>39.4</v>
      </c>
      <c r="S74" s="96">
        <v>39.4</v>
      </c>
      <c r="T74" s="274"/>
    </row>
    <row r="75" spans="1:19" ht="87.75" customHeight="1">
      <c r="A75" s="78">
        <v>902</v>
      </c>
      <c r="B75" s="45" t="s">
        <v>422</v>
      </c>
      <c r="C75" s="20"/>
      <c r="D75" s="23"/>
      <c r="E75" s="23"/>
      <c r="F75" s="10" t="s">
        <v>381</v>
      </c>
      <c r="G75" s="10" t="s">
        <v>176</v>
      </c>
      <c r="H75" s="10" t="s">
        <v>377</v>
      </c>
      <c r="I75" s="12"/>
      <c r="J75" s="12"/>
      <c r="K75" s="13"/>
      <c r="L75" s="14"/>
      <c r="M75" s="22"/>
      <c r="N75" s="25"/>
      <c r="O75" s="25"/>
      <c r="P75" s="25"/>
      <c r="Q75" s="25"/>
      <c r="R75" s="25"/>
      <c r="S75" s="25"/>
    </row>
    <row r="76" spans="1:19" ht="132" customHeight="1">
      <c r="A76" s="80">
        <v>902</v>
      </c>
      <c r="B76" s="131" t="s">
        <v>390</v>
      </c>
      <c r="C76" s="79" t="s">
        <v>423</v>
      </c>
      <c r="D76" s="21" t="s">
        <v>358</v>
      </c>
      <c r="E76" s="118" t="s">
        <v>70</v>
      </c>
      <c r="F76" s="40"/>
      <c r="G76" s="40"/>
      <c r="H76" s="40"/>
      <c r="I76" s="51"/>
      <c r="J76" s="34"/>
      <c r="K76" s="35"/>
      <c r="L76" s="36"/>
      <c r="M76" s="26"/>
      <c r="N76" s="33">
        <f aca="true" t="shared" si="13" ref="N76:S76">SUM(N77:N81)</f>
        <v>85</v>
      </c>
      <c r="O76" s="33">
        <f t="shared" si="13"/>
        <v>85</v>
      </c>
      <c r="P76" s="33">
        <f t="shared" si="13"/>
        <v>0</v>
      </c>
      <c r="Q76" s="33">
        <f t="shared" si="13"/>
        <v>0</v>
      </c>
      <c r="R76" s="33">
        <f t="shared" si="13"/>
        <v>0</v>
      </c>
      <c r="S76" s="33">
        <f t="shared" si="13"/>
        <v>0</v>
      </c>
    </row>
    <row r="77" spans="1:19" ht="43.5" customHeight="1">
      <c r="A77" s="78">
        <v>902</v>
      </c>
      <c r="B77" s="45" t="s">
        <v>390</v>
      </c>
      <c r="C77" s="20"/>
      <c r="D77" s="23"/>
      <c r="E77" s="23"/>
      <c r="F77" s="10" t="s">
        <v>76</v>
      </c>
      <c r="G77" s="10" t="s">
        <v>155</v>
      </c>
      <c r="H77" s="10" t="s">
        <v>78</v>
      </c>
      <c r="I77" s="63">
        <v>900</v>
      </c>
      <c r="J77" s="63">
        <v>9</v>
      </c>
      <c r="K77" s="64" t="s">
        <v>26</v>
      </c>
      <c r="L77" s="65">
        <v>610</v>
      </c>
      <c r="M77" s="68"/>
      <c r="N77" s="67">
        <v>85</v>
      </c>
      <c r="O77" s="67">
        <v>85</v>
      </c>
      <c r="P77" s="67"/>
      <c r="Q77" s="67"/>
      <c r="R77" s="67"/>
      <c r="S77" s="67"/>
    </row>
    <row r="78" spans="1:19" ht="32.25" customHeight="1">
      <c r="A78" s="78">
        <v>902</v>
      </c>
      <c r="B78" s="45" t="s">
        <v>390</v>
      </c>
      <c r="C78" s="20"/>
      <c r="D78" s="23"/>
      <c r="E78" s="23"/>
      <c r="F78" s="10" t="s">
        <v>351</v>
      </c>
      <c r="G78" s="10" t="s">
        <v>332</v>
      </c>
      <c r="H78" s="10" t="s">
        <v>352</v>
      </c>
      <c r="I78" s="12"/>
      <c r="J78" s="12"/>
      <c r="K78" s="13"/>
      <c r="L78" s="14"/>
      <c r="M78" s="22"/>
      <c r="N78" s="25"/>
      <c r="O78" s="25"/>
      <c r="P78" s="25"/>
      <c r="Q78" s="25"/>
      <c r="R78" s="25"/>
      <c r="S78" s="25"/>
    </row>
    <row r="79" spans="1:19" ht="32.25" customHeight="1">
      <c r="A79" s="78">
        <v>902</v>
      </c>
      <c r="B79" s="45" t="s">
        <v>390</v>
      </c>
      <c r="C79" s="20"/>
      <c r="D79" s="23"/>
      <c r="E79" s="23"/>
      <c r="F79" s="10" t="s">
        <v>58</v>
      </c>
      <c r="G79" s="10" t="s">
        <v>332</v>
      </c>
      <c r="H79" s="10" t="s">
        <v>59</v>
      </c>
      <c r="I79" s="12"/>
      <c r="J79" s="12"/>
      <c r="K79" s="13"/>
      <c r="L79" s="14"/>
      <c r="M79" s="22"/>
      <c r="N79" s="25"/>
      <c r="O79" s="25"/>
      <c r="P79" s="25"/>
      <c r="Q79" s="25"/>
      <c r="R79" s="25"/>
      <c r="S79" s="25"/>
    </row>
    <row r="80" spans="1:19" ht="32.25" customHeight="1">
      <c r="A80" s="78">
        <v>902</v>
      </c>
      <c r="B80" s="45" t="s">
        <v>390</v>
      </c>
      <c r="C80" s="20"/>
      <c r="D80" s="23"/>
      <c r="E80" s="23"/>
      <c r="F80" s="54" t="s">
        <v>61</v>
      </c>
      <c r="G80" s="54" t="s">
        <v>258</v>
      </c>
      <c r="H80" s="54" t="s">
        <v>62</v>
      </c>
      <c r="I80" s="12"/>
      <c r="J80" s="12"/>
      <c r="K80" s="13"/>
      <c r="L80" s="14"/>
      <c r="M80" s="22"/>
      <c r="N80" s="25"/>
      <c r="O80" s="25"/>
      <c r="P80" s="25"/>
      <c r="Q80" s="25"/>
      <c r="R80" s="25"/>
      <c r="S80" s="25"/>
    </row>
    <row r="81" spans="1:19" ht="123.75" customHeight="1">
      <c r="A81" s="78">
        <v>902</v>
      </c>
      <c r="B81" s="45" t="s">
        <v>390</v>
      </c>
      <c r="C81" s="20"/>
      <c r="D81" s="23"/>
      <c r="E81" s="23"/>
      <c r="F81" s="10" t="s">
        <v>237</v>
      </c>
      <c r="G81" s="10" t="s">
        <v>111</v>
      </c>
      <c r="H81" s="10" t="s">
        <v>146</v>
      </c>
      <c r="I81" s="12"/>
      <c r="J81" s="12"/>
      <c r="K81" s="13"/>
      <c r="L81" s="14"/>
      <c r="M81" s="22"/>
      <c r="N81" s="25"/>
      <c r="O81" s="25"/>
      <c r="P81" s="25"/>
      <c r="Q81" s="25"/>
      <c r="R81" s="25"/>
      <c r="S81" s="25"/>
    </row>
    <row r="82" spans="1:19" ht="172.5" customHeight="1">
      <c r="A82" s="80">
        <v>902</v>
      </c>
      <c r="B82" s="131" t="s">
        <v>425</v>
      </c>
      <c r="C82" s="79" t="s">
        <v>424</v>
      </c>
      <c r="D82" s="21" t="s">
        <v>248</v>
      </c>
      <c r="E82" s="118" t="s">
        <v>70</v>
      </c>
      <c r="F82" s="40"/>
      <c r="G82" s="40"/>
      <c r="H82" s="40"/>
      <c r="I82" s="51"/>
      <c r="J82" s="34"/>
      <c r="K82" s="35"/>
      <c r="L82" s="36"/>
      <c r="M82" s="26"/>
      <c r="N82" s="33">
        <f aca="true" t="shared" si="14" ref="N82:S82">SUM(N83:N86)</f>
        <v>1021.6</v>
      </c>
      <c r="O82" s="33">
        <f t="shared" si="14"/>
        <v>1021.4</v>
      </c>
      <c r="P82" s="33">
        <f t="shared" si="14"/>
        <v>0</v>
      </c>
      <c r="Q82" s="33">
        <f t="shared" si="14"/>
        <v>0</v>
      </c>
      <c r="R82" s="33">
        <f t="shared" si="14"/>
        <v>0</v>
      </c>
      <c r="S82" s="33">
        <f t="shared" si="14"/>
        <v>0</v>
      </c>
    </row>
    <row r="83" spans="1:19" ht="62.25" customHeight="1">
      <c r="A83" s="78">
        <v>902</v>
      </c>
      <c r="B83" s="45" t="s">
        <v>425</v>
      </c>
      <c r="C83" s="20"/>
      <c r="D83" s="23"/>
      <c r="E83" s="23"/>
      <c r="F83" s="10" t="s">
        <v>76</v>
      </c>
      <c r="G83" s="10" t="s">
        <v>247</v>
      </c>
      <c r="H83" s="10" t="s">
        <v>78</v>
      </c>
      <c r="I83" s="12">
        <v>400</v>
      </c>
      <c r="J83" s="12">
        <v>12</v>
      </c>
      <c r="K83" s="13" t="s">
        <v>50</v>
      </c>
      <c r="L83" s="14">
        <v>240</v>
      </c>
      <c r="M83" s="22"/>
      <c r="N83" s="25">
        <v>171.9</v>
      </c>
      <c r="O83" s="25">
        <v>171.9</v>
      </c>
      <c r="P83" s="25"/>
      <c r="Q83" s="25"/>
      <c r="R83" s="25"/>
      <c r="S83" s="25"/>
    </row>
    <row r="84" spans="1:19" ht="36.75" customHeight="1">
      <c r="A84" s="78">
        <v>902</v>
      </c>
      <c r="B84" s="45" t="s">
        <v>425</v>
      </c>
      <c r="C84" s="20"/>
      <c r="D84" s="23"/>
      <c r="E84" s="23"/>
      <c r="F84" s="10" t="s">
        <v>351</v>
      </c>
      <c r="G84" s="10" t="s">
        <v>250</v>
      </c>
      <c r="H84" s="10" t="s">
        <v>352</v>
      </c>
      <c r="I84" s="12">
        <v>400</v>
      </c>
      <c r="J84" s="12">
        <v>12</v>
      </c>
      <c r="K84" s="13" t="s">
        <v>249</v>
      </c>
      <c r="L84" s="14">
        <v>240</v>
      </c>
      <c r="M84" s="22"/>
      <c r="N84" s="25">
        <v>849.7</v>
      </c>
      <c r="O84" s="25">
        <v>849.5</v>
      </c>
      <c r="P84" s="25"/>
      <c r="Q84" s="25"/>
      <c r="R84" s="25"/>
      <c r="S84" s="25"/>
    </row>
    <row r="85" spans="1:19" ht="37.5" customHeight="1">
      <c r="A85" s="78">
        <v>902</v>
      </c>
      <c r="B85" s="45" t="s">
        <v>425</v>
      </c>
      <c r="C85" s="20"/>
      <c r="D85" s="23"/>
      <c r="E85" s="23"/>
      <c r="F85" s="10" t="s">
        <v>58</v>
      </c>
      <c r="G85" s="10" t="s">
        <v>250</v>
      </c>
      <c r="H85" s="10" t="s">
        <v>59</v>
      </c>
      <c r="I85" s="28"/>
      <c r="J85" s="12"/>
      <c r="K85" s="13"/>
      <c r="L85" s="14"/>
      <c r="M85" s="22"/>
      <c r="N85" s="25"/>
      <c r="O85" s="25"/>
      <c r="P85" s="25"/>
      <c r="Q85" s="25"/>
      <c r="R85" s="25"/>
      <c r="S85" s="25"/>
    </row>
    <row r="86" spans="1:19" ht="65.25" customHeight="1">
      <c r="A86" s="78">
        <v>902</v>
      </c>
      <c r="B86" s="45" t="s">
        <v>425</v>
      </c>
      <c r="C86" s="20"/>
      <c r="D86" s="23"/>
      <c r="E86" s="23"/>
      <c r="F86" s="10" t="s">
        <v>10</v>
      </c>
      <c r="G86" s="10" t="s">
        <v>165</v>
      </c>
      <c r="H86" s="10" t="s">
        <v>131</v>
      </c>
      <c r="I86" s="28"/>
      <c r="J86" s="12"/>
      <c r="K86" s="13"/>
      <c r="L86" s="14"/>
      <c r="M86" s="22"/>
      <c r="N86" s="25"/>
      <c r="O86" s="25"/>
      <c r="P86" s="25"/>
      <c r="Q86" s="25"/>
      <c r="R86" s="25"/>
      <c r="S86" s="25"/>
    </row>
    <row r="87" spans="1:19" ht="156" customHeight="1">
      <c r="A87" s="80">
        <v>902</v>
      </c>
      <c r="B87" s="131" t="s">
        <v>391</v>
      </c>
      <c r="C87" s="79" t="s">
        <v>427</v>
      </c>
      <c r="D87" s="21" t="s">
        <v>426</v>
      </c>
      <c r="E87" s="118" t="s">
        <v>70</v>
      </c>
      <c r="F87" s="40"/>
      <c r="G87" s="40"/>
      <c r="H87" s="40"/>
      <c r="I87" s="51"/>
      <c r="J87" s="34"/>
      <c r="K87" s="35"/>
      <c r="L87" s="36"/>
      <c r="M87" s="26"/>
      <c r="N87" s="33">
        <f aca="true" t="shared" si="15" ref="N87:S87">SUM(N88:N91)</f>
        <v>95</v>
      </c>
      <c r="O87" s="33">
        <f t="shared" si="15"/>
        <v>93.2</v>
      </c>
      <c r="P87" s="33">
        <f t="shared" si="15"/>
        <v>42.2</v>
      </c>
      <c r="Q87" s="33">
        <f t="shared" si="15"/>
        <v>42.2</v>
      </c>
      <c r="R87" s="33">
        <f t="shared" si="15"/>
        <v>42.2</v>
      </c>
      <c r="S87" s="33">
        <f t="shared" si="15"/>
        <v>42.2</v>
      </c>
    </row>
    <row r="88" spans="1:19" ht="54" customHeight="1">
      <c r="A88" s="78">
        <v>902</v>
      </c>
      <c r="B88" s="45" t="s">
        <v>391</v>
      </c>
      <c r="C88" s="20"/>
      <c r="D88" s="23"/>
      <c r="E88" s="23"/>
      <c r="F88" s="10" t="s">
        <v>76</v>
      </c>
      <c r="G88" s="10" t="s">
        <v>353</v>
      </c>
      <c r="H88" s="10" t="s">
        <v>78</v>
      </c>
      <c r="I88" s="12">
        <v>400</v>
      </c>
      <c r="J88" s="12">
        <v>12</v>
      </c>
      <c r="K88" s="13" t="s">
        <v>30</v>
      </c>
      <c r="L88" s="14">
        <v>850</v>
      </c>
      <c r="M88" s="22"/>
      <c r="N88" s="25">
        <v>95</v>
      </c>
      <c r="O88" s="25">
        <v>93.2</v>
      </c>
      <c r="P88" s="25">
        <v>42.2</v>
      </c>
      <c r="Q88" s="25">
        <v>42.2</v>
      </c>
      <c r="R88" s="25">
        <v>42.2</v>
      </c>
      <c r="S88" s="25">
        <v>42.2</v>
      </c>
    </row>
    <row r="89" spans="1:19" ht="35.25" customHeight="1">
      <c r="A89" s="78">
        <v>902</v>
      </c>
      <c r="B89" s="45" t="s">
        <v>391</v>
      </c>
      <c r="C89" s="20"/>
      <c r="D89" s="23"/>
      <c r="E89" s="23"/>
      <c r="F89" s="10" t="s">
        <v>351</v>
      </c>
      <c r="G89" s="10" t="s">
        <v>354</v>
      </c>
      <c r="H89" s="10" t="s">
        <v>352</v>
      </c>
      <c r="I89" s="28"/>
      <c r="J89" s="12"/>
      <c r="K89" s="13"/>
      <c r="L89" s="14"/>
      <c r="M89" s="22"/>
      <c r="N89" s="25"/>
      <c r="O89" s="25"/>
      <c r="P89" s="25"/>
      <c r="Q89" s="25"/>
      <c r="R89" s="25"/>
      <c r="S89" s="25"/>
    </row>
    <row r="90" spans="1:19" ht="35.25" customHeight="1">
      <c r="A90" s="78">
        <v>902</v>
      </c>
      <c r="B90" s="45" t="s">
        <v>391</v>
      </c>
      <c r="C90" s="20"/>
      <c r="D90" s="23"/>
      <c r="E90" s="23"/>
      <c r="F90" s="10" t="s">
        <v>58</v>
      </c>
      <c r="G90" s="10" t="s">
        <v>354</v>
      </c>
      <c r="H90" s="10" t="s">
        <v>59</v>
      </c>
      <c r="I90" s="28"/>
      <c r="J90" s="12"/>
      <c r="K90" s="13"/>
      <c r="L90" s="14"/>
      <c r="M90" s="22"/>
      <c r="N90" s="25"/>
      <c r="O90" s="25"/>
      <c r="P90" s="25"/>
      <c r="Q90" s="25"/>
      <c r="R90" s="25"/>
      <c r="S90" s="25"/>
    </row>
    <row r="91" spans="1:19" ht="162.75" customHeight="1">
      <c r="A91" s="78">
        <v>902</v>
      </c>
      <c r="B91" s="45" t="s">
        <v>391</v>
      </c>
      <c r="C91" s="20"/>
      <c r="D91" s="23"/>
      <c r="E91" s="23"/>
      <c r="F91" s="10" t="s">
        <v>142</v>
      </c>
      <c r="G91" s="10" t="s">
        <v>165</v>
      </c>
      <c r="H91" s="10" t="s">
        <v>143</v>
      </c>
      <c r="I91" s="28"/>
      <c r="J91" s="12"/>
      <c r="K91" s="13"/>
      <c r="L91" s="14"/>
      <c r="M91" s="22"/>
      <c r="N91" s="25"/>
      <c r="O91" s="25"/>
      <c r="P91" s="25"/>
      <c r="Q91" s="25"/>
      <c r="R91" s="25"/>
      <c r="S91" s="25"/>
    </row>
    <row r="92" spans="1:19" ht="63" customHeight="1">
      <c r="A92" s="80">
        <v>902</v>
      </c>
      <c r="B92" s="44" t="s">
        <v>429</v>
      </c>
      <c r="C92" s="79" t="s">
        <v>428</v>
      </c>
      <c r="D92" s="21" t="s">
        <v>356</v>
      </c>
      <c r="E92" s="118" t="s">
        <v>70</v>
      </c>
      <c r="F92" s="40"/>
      <c r="G92" s="40"/>
      <c r="H92" s="40"/>
      <c r="I92" s="51"/>
      <c r="J92" s="34"/>
      <c r="K92" s="35"/>
      <c r="L92" s="36"/>
      <c r="M92" s="26"/>
      <c r="N92" s="33">
        <f aca="true" t="shared" si="16" ref="N92:S92">SUM(N93:N97)</f>
        <v>0</v>
      </c>
      <c r="O92" s="33">
        <f t="shared" si="16"/>
        <v>0</v>
      </c>
      <c r="P92" s="33">
        <f t="shared" si="16"/>
        <v>5601.9</v>
      </c>
      <c r="Q92" s="33">
        <f t="shared" si="16"/>
        <v>0</v>
      </c>
      <c r="R92" s="33">
        <f t="shared" si="16"/>
        <v>0</v>
      </c>
      <c r="S92" s="33">
        <f t="shared" si="16"/>
        <v>0</v>
      </c>
    </row>
    <row r="93" spans="1:19" ht="54" customHeight="1">
      <c r="A93" s="78">
        <v>902</v>
      </c>
      <c r="B93" s="45" t="s">
        <v>429</v>
      </c>
      <c r="C93" s="20"/>
      <c r="D93" s="23"/>
      <c r="E93" s="23"/>
      <c r="F93" s="10" t="s">
        <v>76</v>
      </c>
      <c r="G93" s="10" t="s">
        <v>355</v>
      </c>
      <c r="H93" s="10" t="s">
        <v>78</v>
      </c>
      <c r="I93" s="12">
        <v>800</v>
      </c>
      <c r="J93" s="12">
        <v>1</v>
      </c>
      <c r="K93" s="13" t="s">
        <v>170</v>
      </c>
      <c r="L93" s="14">
        <v>410</v>
      </c>
      <c r="M93" s="22"/>
      <c r="N93" s="25">
        <v>0</v>
      </c>
      <c r="O93" s="25">
        <v>0</v>
      </c>
      <c r="P93" s="25">
        <v>5601.9</v>
      </c>
      <c r="Q93" s="25"/>
      <c r="R93" s="25"/>
      <c r="S93" s="25"/>
    </row>
    <row r="94" spans="1:19" ht="43.5" customHeight="1">
      <c r="A94" s="78">
        <v>902</v>
      </c>
      <c r="B94" s="45" t="s">
        <v>429</v>
      </c>
      <c r="C94" s="20"/>
      <c r="D94" s="23"/>
      <c r="E94" s="23"/>
      <c r="F94" s="10" t="s">
        <v>351</v>
      </c>
      <c r="G94" s="10" t="s">
        <v>357</v>
      </c>
      <c r="H94" s="10" t="s">
        <v>352</v>
      </c>
      <c r="I94" s="28"/>
      <c r="J94" s="12"/>
      <c r="K94" s="13"/>
      <c r="L94" s="14"/>
      <c r="M94" s="22"/>
      <c r="N94" s="25"/>
      <c r="O94" s="25"/>
      <c r="P94" s="25"/>
      <c r="Q94" s="25"/>
      <c r="R94" s="25"/>
      <c r="S94" s="25"/>
    </row>
    <row r="95" spans="1:19" ht="44.25" customHeight="1">
      <c r="A95" s="78">
        <v>902</v>
      </c>
      <c r="B95" s="45" t="s">
        <v>429</v>
      </c>
      <c r="C95" s="20"/>
      <c r="D95" s="23"/>
      <c r="E95" s="23"/>
      <c r="F95" s="10" t="s">
        <v>58</v>
      </c>
      <c r="G95" s="10" t="s">
        <v>357</v>
      </c>
      <c r="H95" s="10" t="s">
        <v>59</v>
      </c>
      <c r="I95" s="28"/>
      <c r="J95" s="12"/>
      <c r="K95" s="13"/>
      <c r="L95" s="14"/>
      <c r="M95" s="22"/>
      <c r="N95" s="25"/>
      <c r="O95" s="25"/>
      <c r="P95" s="25"/>
      <c r="Q95" s="25"/>
      <c r="R95" s="25"/>
      <c r="S95" s="25"/>
    </row>
    <row r="96" spans="1:19" ht="75" customHeight="1">
      <c r="A96" s="78">
        <v>902</v>
      </c>
      <c r="B96" s="45" t="s">
        <v>429</v>
      </c>
      <c r="C96" s="20"/>
      <c r="D96" s="23"/>
      <c r="E96" s="23"/>
      <c r="F96" s="10" t="s">
        <v>16</v>
      </c>
      <c r="G96" s="10" t="s">
        <v>165</v>
      </c>
      <c r="H96" s="10" t="s">
        <v>131</v>
      </c>
      <c r="I96" s="28"/>
      <c r="J96" s="12"/>
      <c r="K96" s="13"/>
      <c r="L96" s="14"/>
      <c r="M96" s="22"/>
      <c r="N96" s="25"/>
      <c r="O96" s="25"/>
      <c r="P96" s="25"/>
      <c r="Q96" s="25"/>
      <c r="R96" s="25"/>
      <c r="S96" s="25"/>
    </row>
    <row r="97" spans="1:19" ht="70.5" customHeight="1">
      <c r="A97" s="78">
        <v>902</v>
      </c>
      <c r="B97" s="45" t="s">
        <v>429</v>
      </c>
      <c r="C97" s="20"/>
      <c r="D97" s="23"/>
      <c r="E97" s="23"/>
      <c r="F97" s="128" t="s">
        <v>382</v>
      </c>
      <c r="G97" s="129" t="s">
        <v>165</v>
      </c>
      <c r="H97" s="128" t="s">
        <v>383</v>
      </c>
      <c r="I97" s="28"/>
      <c r="J97" s="12"/>
      <c r="K97" s="13"/>
      <c r="L97" s="14"/>
      <c r="M97" s="22"/>
      <c r="N97" s="25"/>
      <c r="O97" s="25"/>
      <c r="P97" s="25"/>
      <c r="Q97" s="25"/>
      <c r="R97" s="25"/>
      <c r="S97" s="25"/>
    </row>
    <row r="98" spans="1:19" ht="99" customHeight="1">
      <c r="A98" s="79">
        <v>902</v>
      </c>
      <c r="B98" s="44" t="s">
        <v>431</v>
      </c>
      <c r="C98" s="79" t="s">
        <v>430</v>
      </c>
      <c r="D98" s="21" t="s">
        <v>217</v>
      </c>
      <c r="E98" s="118" t="s">
        <v>70</v>
      </c>
      <c r="F98" s="498"/>
      <c r="G98" s="498"/>
      <c r="H98" s="498"/>
      <c r="I98" s="498"/>
      <c r="J98" s="498"/>
      <c r="K98" s="498"/>
      <c r="L98" s="498"/>
      <c r="M98" s="499"/>
      <c r="N98" s="33">
        <f aca="true" t="shared" si="17" ref="N98:S98">SUM(N99:N103)</f>
        <v>0</v>
      </c>
      <c r="O98" s="33">
        <f t="shared" si="17"/>
        <v>0</v>
      </c>
      <c r="P98" s="33">
        <f t="shared" si="17"/>
        <v>2</v>
      </c>
      <c r="Q98" s="33">
        <f t="shared" si="17"/>
        <v>2</v>
      </c>
      <c r="R98" s="33">
        <f t="shared" si="17"/>
        <v>2</v>
      </c>
      <c r="S98" s="33">
        <f t="shared" si="17"/>
        <v>2</v>
      </c>
    </row>
    <row r="99" spans="1:19" ht="59.25" customHeight="1">
      <c r="A99" s="78">
        <v>902</v>
      </c>
      <c r="B99" s="45" t="s">
        <v>431</v>
      </c>
      <c r="C99" s="11"/>
      <c r="D99" s="10"/>
      <c r="E99" s="10"/>
      <c r="F99" s="10" t="s">
        <v>76</v>
      </c>
      <c r="G99" s="10" t="s">
        <v>82</v>
      </c>
      <c r="H99" s="10" t="s">
        <v>78</v>
      </c>
      <c r="I99" s="12">
        <v>300</v>
      </c>
      <c r="J99" s="12">
        <v>9</v>
      </c>
      <c r="K99" s="13" t="s">
        <v>205</v>
      </c>
      <c r="L99" s="14">
        <v>240</v>
      </c>
      <c r="M99" s="15">
        <v>0</v>
      </c>
      <c r="N99" s="25">
        <v>0</v>
      </c>
      <c r="O99" s="25">
        <v>0</v>
      </c>
      <c r="P99" s="25">
        <v>2</v>
      </c>
      <c r="Q99" s="25">
        <v>2</v>
      </c>
      <c r="R99" s="25">
        <v>2</v>
      </c>
      <c r="S99" s="25">
        <v>2</v>
      </c>
    </row>
    <row r="100" spans="1:19" ht="35.25" customHeight="1">
      <c r="A100" s="78">
        <v>902</v>
      </c>
      <c r="B100" s="45" t="s">
        <v>431</v>
      </c>
      <c r="C100" s="11"/>
      <c r="D100" s="10"/>
      <c r="E100" s="10"/>
      <c r="F100" s="10" t="s">
        <v>108</v>
      </c>
      <c r="G100" s="10" t="s">
        <v>109</v>
      </c>
      <c r="H100" s="10" t="s">
        <v>110</v>
      </c>
      <c r="I100" s="12"/>
      <c r="J100" s="12"/>
      <c r="K100" s="13"/>
      <c r="L100" s="14"/>
      <c r="M100" s="15"/>
      <c r="N100" s="25"/>
      <c r="O100" s="25"/>
      <c r="P100" s="25"/>
      <c r="Q100" s="25"/>
      <c r="R100" s="25"/>
      <c r="S100" s="25"/>
    </row>
    <row r="101" spans="1:19" ht="39" customHeight="1">
      <c r="A101" s="78">
        <v>902</v>
      </c>
      <c r="B101" s="45" t="s">
        <v>431</v>
      </c>
      <c r="C101" s="11"/>
      <c r="D101" s="10"/>
      <c r="E101" s="10"/>
      <c r="F101" s="10" t="s">
        <v>351</v>
      </c>
      <c r="G101" s="10" t="s">
        <v>322</v>
      </c>
      <c r="H101" s="10" t="s">
        <v>352</v>
      </c>
      <c r="I101" s="12"/>
      <c r="J101" s="12"/>
      <c r="K101" s="13"/>
      <c r="L101" s="14"/>
      <c r="M101" s="15"/>
      <c r="N101" s="25"/>
      <c r="O101" s="25"/>
      <c r="P101" s="25"/>
      <c r="Q101" s="25"/>
      <c r="R101" s="25"/>
      <c r="S101" s="25"/>
    </row>
    <row r="102" spans="1:19" ht="39" customHeight="1">
      <c r="A102" s="78">
        <v>902</v>
      </c>
      <c r="B102" s="45" t="s">
        <v>431</v>
      </c>
      <c r="C102" s="11"/>
      <c r="D102" s="10"/>
      <c r="E102" s="10"/>
      <c r="F102" s="10" t="s">
        <v>58</v>
      </c>
      <c r="G102" s="10" t="s">
        <v>322</v>
      </c>
      <c r="H102" s="10" t="s">
        <v>59</v>
      </c>
      <c r="I102" s="12"/>
      <c r="J102" s="12"/>
      <c r="K102" s="13"/>
      <c r="L102" s="14"/>
      <c r="M102" s="15"/>
      <c r="N102" s="25"/>
      <c r="O102" s="25"/>
      <c r="P102" s="25"/>
      <c r="Q102" s="25"/>
      <c r="R102" s="25"/>
      <c r="S102" s="25"/>
    </row>
    <row r="103" spans="1:19" ht="79.5" customHeight="1">
      <c r="A103" s="78">
        <v>902</v>
      </c>
      <c r="B103" s="45" t="s">
        <v>431</v>
      </c>
      <c r="C103" s="11"/>
      <c r="D103" s="10"/>
      <c r="E103" s="10"/>
      <c r="F103" s="10" t="s">
        <v>17</v>
      </c>
      <c r="G103" s="10" t="s">
        <v>165</v>
      </c>
      <c r="H103" s="10" t="s">
        <v>12</v>
      </c>
      <c r="I103" s="12"/>
      <c r="J103" s="12"/>
      <c r="K103" s="13"/>
      <c r="L103" s="14"/>
      <c r="M103" s="15"/>
      <c r="N103" s="25"/>
      <c r="O103" s="25"/>
      <c r="P103" s="25"/>
      <c r="Q103" s="25"/>
      <c r="R103" s="25"/>
      <c r="S103" s="25"/>
    </row>
    <row r="104" spans="1:19" ht="105.75" customHeight="1">
      <c r="A104" s="79">
        <v>902</v>
      </c>
      <c r="B104" s="44" t="s">
        <v>433</v>
      </c>
      <c r="C104" s="79" t="s">
        <v>432</v>
      </c>
      <c r="D104" s="21" t="s">
        <v>312</v>
      </c>
      <c r="E104" s="118" t="s">
        <v>70</v>
      </c>
      <c r="F104" s="498"/>
      <c r="G104" s="498"/>
      <c r="H104" s="498"/>
      <c r="I104" s="498"/>
      <c r="J104" s="498"/>
      <c r="K104" s="498"/>
      <c r="L104" s="498"/>
      <c r="M104" s="499"/>
      <c r="N104" s="33">
        <f aca="true" t="shared" si="18" ref="N104:S104">SUM(N105:N108)</f>
        <v>65.5</v>
      </c>
      <c r="O104" s="33">
        <f t="shared" si="18"/>
        <v>65.5</v>
      </c>
      <c r="P104" s="33">
        <f t="shared" si="18"/>
        <v>83.5</v>
      </c>
      <c r="Q104" s="33">
        <f t="shared" si="18"/>
        <v>83.5</v>
      </c>
      <c r="R104" s="33">
        <f t="shared" si="18"/>
        <v>83.5</v>
      </c>
      <c r="S104" s="33">
        <f t="shared" si="18"/>
        <v>83.5</v>
      </c>
    </row>
    <row r="105" spans="1:19" ht="51.75" customHeight="1">
      <c r="A105" s="78">
        <v>902</v>
      </c>
      <c r="B105" s="45" t="s">
        <v>433</v>
      </c>
      <c r="C105" s="11"/>
      <c r="D105" s="10"/>
      <c r="E105" s="10"/>
      <c r="F105" s="10" t="s">
        <v>76</v>
      </c>
      <c r="G105" s="10" t="s">
        <v>83</v>
      </c>
      <c r="H105" s="10" t="s">
        <v>78</v>
      </c>
      <c r="I105" s="12">
        <v>400</v>
      </c>
      <c r="J105" s="12">
        <v>12</v>
      </c>
      <c r="K105" s="13" t="s">
        <v>1</v>
      </c>
      <c r="L105" s="14">
        <v>240</v>
      </c>
      <c r="M105" s="15">
        <v>310</v>
      </c>
      <c r="N105" s="25">
        <v>65.5</v>
      </c>
      <c r="O105" s="25">
        <v>65.5</v>
      </c>
      <c r="P105" s="25">
        <v>83.5</v>
      </c>
      <c r="Q105" s="25">
        <v>83.5</v>
      </c>
      <c r="R105" s="25">
        <v>83.5</v>
      </c>
      <c r="S105" s="25">
        <v>83.5</v>
      </c>
    </row>
    <row r="106" spans="1:19" ht="36.75" customHeight="1">
      <c r="A106" s="78">
        <v>902</v>
      </c>
      <c r="B106" s="45" t="s">
        <v>433</v>
      </c>
      <c r="C106" s="11"/>
      <c r="D106" s="10"/>
      <c r="E106" s="10"/>
      <c r="F106" s="10" t="s">
        <v>351</v>
      </c>
      <c r="G106" s="10" t="s">
        <v>323</v>
      </c>
      <c r="H106" s="10" t="s">
        <v>352</v>
      </c>
      <c r="I106" s="12"/>
      <c r="J106" s="12"/>
      <c r="K106" s="13"/>
      <c r="L106" s="14"/>
      <c r="M106" s="15"/>
      <c r="N106" s="25"/>
      <c r="O106" s="25"/>
      <c r="P106" s="25"/>
      <c r="Q106" s="25"/>
      <c r="R106" s="25"/>
      <c r="S106" s="25"/>
    </row>
    <row r="107" spans="1:19" ht="36.75" customHeight="1">
      <c r="A107" s="78">
        <v>902</v>
      </c>
      <c r="B107" s="45" t="s">
        <v>433</v>
      </c>
      <c r="C107" s="11"/>
      <c r="D107" s="10"/>
      <c r="E107" s="10"/>
      <c r="F107" s="10" t="s">
        <v>58</v>
      </c>
      <c r="G107" s="10" t="s">
        <v>323</v>
      </c>
      <c r="H107" s="10" t="s">
        <v>59</v>
      </c>
      <c r="I107" s="12"/>
      <c r="J107" s="12"/>
      <c r="K107" s="13"/>
      <c r="L107" s="14"/>
      <c r="M107" s="15"/>
      <c r="N107" s="25"/>
      <c r="O107" s="25"/>
      <c r="P107" s="25"/>
      <c r="Q107" s="25"/>
      <c r="R107" s="25"/>
      <c r="S107" s="25"/>
    </row>
    <row r="108" spans="1:19" ht="64.5" customHeight="1">
      <c r="A108" s="78">
        <v>902</v>
      </c>
      <c r="B108" s="45" t="s">
        <v>433</v>
      </c>
      <c r="C108" s="11"/>
      <c r="D108" s="10"/>
      <c r="E108" s="10"/>
      <c r="F108" s="10" t="s">
        <v>32</v>
      </c>
      <c r="G108" s="10" t="s">
        <v>111</v>
      </c>
      <c r="H108" s="10" t="s">
        <v>131</v>
      </c>
      <c r="I108" s="12"/>
      <c r="J108" s="12"/>
      <c r="K108" s="13"/>
      <c r="L108" s="14"/>
      <c r="M108" s="15"/>
      <c r="N108" s="25"/>
      <c r="O108" s="25"/>
      <c r="P108" s="25"/>
      <c r="Q108" s="25"/>
      <c r="R108" s="25"/>
      <c r="S108" s="25"/>
    </row>
    <row r="109" spans="1:19" ht="69.75" customHeight="1">
      <c r="A109" s="79">
        <v>902</v>
      </c>
      <c r="B109" s="44" t="s">
        <v>435</v>
      </c>
      <c r="C109" s="79" t="s">
        <v>434</v>
      </c>
      <c r="D109" s="27" t="s">
        <v>191</v>
      </c>
      <c r="E109" s="118" t="s">
        <v>70</v>
      </c>
      <c r="F109" s="40"/>
      <c r="G109" s="40"/>
      <c r="H109" s="40"/>
      <c r="I109" s="34"/>
      <c r="J109" s="34"/>
      <c r="K109" s="35"/>
      <c r="L109" s="36"/>
      <c r="M109" s="26"/>
      <c r="N109" s="278">
        <f aca="true" t="shared" si="19" ref="N109:S109">SUM(N110:N110)</f>
        <v>9</v>
      </c>
      <c r="O109" s="278">
        <f t="shared" si="19"/>
        <v>9</v>
      </c>
      <c r="P109" s="278">
        <f t="shared" si="19"/>
        <v>9</v>
      </c>
      <c r="Q109" s="278">
        <f t="shared" si="19"/>
        <v>9</v>
      </c>
      <c r="R109" s="278">
        <f t="shared" si="19"/>
        <v>9</v>
      </c>
      <c r="S109" s="278">
        <f t="shared" si="19"/>
        <v>9</v>
      </c>
    </row>
    <row r="110" spans="1:19" ht="54.75" customHeight="1">
      <c r="A110" s="78">
        <v>902</v>
      </c>
      <c r="B110" s="45" t="s">
        <v>435</v>
      </c>
      <c r="C110" s="20"/>
      <c r="D110" s="23"/>
      <c r="E110" s="23"/>
      <c r="F110" s="10" t="s">
        <v>76</v>
      </c>
      <c r="G110" s="10" t="s">
        <v>192</v>
      </c>
      <c r="H110" s="10" t="s">
        <v>78</v>
      </c>
      <c r="I110" s="12">
        <v>200</v>
      </c>
      <c r="J110" s="12">
        <v>4</v>
      </c>
      <c r="K110" s="13" t="s">
        <v>2</v>
      </c>
      <c r="L110" s="14">
        <v>240</v>
      </c>
      <c r="M110" s="15">
        <v>0</v>
      </c>
      <c r="N110" s="25">
        <v>9</v>
      </c>
      <c r="O110" s="25">
        <v>9</v>
      </c>
      <c r="P110" s="25">
        <v>9</v>
      </c>
      <c r="Q110" s="25">
        <v>9</v>
      </c>
      <c r="R110" s="25">
        <v>9</v>
      </c>
      <c r="S110" s="25">
        <v>9</v>
      </c>
    </row>
    <row r="111" spans="1:19" ht="36" customHeight="1">
      <c r="A111" s="78">
        <v>902</v>
      </c>
      <c r="B111" s="45" t="s">
        <v>435</v>
      </c>
      <c r="C111" s="20"/>
      <c r="D111" s="23"/>
      <c r="E111" s="23"/>
      <c r="F111" s="10" t="s">
        <v>351</v>
      </c>
      <c r="G111" s="10" t="s">
        <v>324</v>
      </c>
      <c r="H111" s="10" t="s">
        <v>352</v>
      </c>
      <c r="I111" s="12"/>
      <c r="J111" s="12"/>
      <c r="K111" s="13"/>
      <c r="L111" s="14"/>
      <c r="M111" s="22"/>
      <c r="N111" s="25"/>
      <c r="O111" s="25"/>
      <c r="P111" s="25"/>
      <c r="Q111" s="25"/>
      <c r="R111" s="25"/>
      <c r="S111" s="25"/>
    </row>
    <row r="112" spans="1:19" ht="36" customHeight="1">
      <c r="A112" s="78">
        <v>902</v>
      </c>
      <c r="B112" s="45" t="s">
        <v>435</v>
      </c>
      <c r="C112" s="20"/>
      <c r="D112" s="23"/>
      <c r="E112" s="23"/>
      <c r="F112" s="10" t="s">
        <v>58</v>
      </c>
      <c r="G112" s="10" t="s">
        <v>324</v>
      </c>
      <c r="H112" s="10" t="s">
        <v>59</v>
      </c>
      <c r="I112" s="12"/>
      <c r="J112" s="12"/>
      <c r="K112" s="13"/>
      <c r="L112" s="14"/>
      <c r="M112" s="22"/>
      <c r="N112" s="25"/>
      <c r="O112" s="25"/>
      <c r="P112" s="25"/>
      <c r="Q112" s="25"/>
      <c r="R112" s="25"/>
      <c r="S112" s="25"/>
    </row>
    <row r="113" spans="1:19" ht="67.5" customHeight="1">
      <c r="A113" s="78">
        <v>902</v>
      </c>
      <c r="B113" s="45" t="s">
        <v>435</v>
      </c>
      <c r="C113" s="20"/>
      <c r="D113" s="23"/>
      <c r="E113" s="23"/>
      <c r="F113" s="10" t="s">
        <v>18</v>
      </c>
      <c r="G113" s="10" t="s">
        <v>172</v>
      </c>
      <c r="H113" s="10" t="s">
        <v>19</v>
      </c>
      <c r="I113" s="12"/>
      <c r="J113" s="12"/>
      <c r="K113" s="13"/>
      <c r="L113" s="14"/>
      <c r="M113" s="22"/>
      <c r="N113" s="25"/>
      <c r="O113" s="25"/>
      <c r="P113" s="25"/>
      <c r="Q113" s="25"/>
      <c r="R113" s="25"/>
      <c r="S113" s="25"/>
    </row>
    <row r="114" spans="1:19" ht="57" customHeight="1">
      <c r="A114" s="79">
        <v>902</v>
      </c>
      <c r="B114" s="44" t="s">
        <v>436</v>
      </c>
      <c r="C114" s="79" t="s">
        <v>437</v>
      </c>
      <c r="D114" s="21" t="s">
        <v>171</v>
      </c>
      <c r="E114" s="118" t="s">
        <v>70</v>
      </c>
      <c r="F114" s="498"/>
      <c r="G114" s="498"/>
      <c r="H114" s="498"/>
      <c r="I114" s="498"/>
      <c r="J114" s="498"/>
      <c r="K114" s="498"/>
      <c r="L114" s="498"/>
      <c r="M114" s="499"/>
      <c r="N114" s="33">
        <f aca="true" t="shared" si="20" ref="N114:S114">SUM(N115:N116)</f>
        <v>10.5</v>
      </c>
      <c r="O114" s="33">
        <f t="shared" si="20"/>
        <v>10.5</v>
      </c>
      <c r="P114" s="33">
        <f t="shared" si="20"/>
        <v>2</v>
      </c>
      <c r="Q114" s="33">
        <f t="shared" si="20"/>
        <v>2</v>
      </c>
      <c r="R114" s="33">
        <f t="shared" si="20"/>
        <v>2</v>
      </c>
      <c r="S114" s="33">
        <f t="shared" si="20"/>
        <v>2</v>
      </c>
    </row>
    <row r="115" spans="1:19" ht="60" customHeight="1">
      <c r="A115" s="78">
        <v>902</v>
      </c>
      <c r="B115" s="45" t="s">
        <v>436</v>
      </c>
      <c r="C115" s="11"/>
      <c r="D115" s="10"/>
      <c r="E115" s="10"/>
      <c r="F115" s="10" t="s">
        <v>76</v>
      </c>
      <c r="G115" s="10" t="s">
        <v>84</v>
      </c>
      <c r="H115" s="10" t="s">
        <v>78</v>
      </c>
      <c r="I115" s="12">
        <v>300</v>
      </c>
      <c r="J115" s="12">
        <v>9</v>
      </c>
      <c r="K115" s="13" t="s">
        <v>206</v>
      </c>
      <c r="L115" s="14">
        <v>240</v>
      </c>
      <c r="M115" s="15">
        <v>0</v>
      </c>
      <c r="N115" s="25">
        <v>10.5</v>
      </c>
      <c r="O115" s="25">
        <v>10.5</v>
      </c>
      <c r="P115" s="25">
        <v>2</v>
      </c>
      <c r="Q115" s="25">
        <v>2</v>
      </c>
      <c r="R115" s="25">
        <v>2</v>
      </c>
      <c r="S115" s="25">
        <v>2</v>
      </c>
    </row>
    <row r="116" spans="1:19" ht="54.75" customHeight="1">
      <c r="A116" s="78">
        <v>902</v>
      </c>
      <c r="B116" s="45" t="s">
        <v>436</v>
      </c>
      <c r="C116" s="20"/>
      <c r="D116" s="23"/>
      <c r="E116" s="23"/>
      <c r="F116" s="10" t="s">
        <v>105</v>
      </c>
      <c r="G116" s="10" t="s">
        <v>106</v>
      </c>
      <c r="H116" s="10" t="s">
        <v>107</v>
      </c>
      <c r="I116" s="12"/>
      <c r="J116" s="12"/>
      <c r="K116" s="13"/>
      <c r="L116" s="14"/>
      <c r="M116" s="15"/>
      <c r="N116" s="25"/>
      <c r="O116" s="25"/>
      <c r="P116" s="25"/>
      <c r="Q116" s="25"/>
      <c r="R116" s="25"/>
      <c r="S116" s="25"/>
    </row>
    <row r="117" spans="1:19" ht="39.75" customHeight="1">
      <c r="A117" s="78">
        <v>902</v>
      </c>
      <c r="B117" s="45" t="s">
        <v>436</v>
      </c>
      <c r="C117" s="20"/>
      <c r="D117" s="23"/>
      <c r="E117" s="23"/>
      <c r="F117" s="10" t="s">
        <v>314</v>
      </c>
      <c r="G117" s="10" t="s">
        <v>112</v>
      </c>
      <c r="H117" s="10" t="s">
        <v>316</v>
      </c>
      <c r="I117" s="12"/>
      <c r="J117" s="12"/>
      <c r="K117" s="13"/>
      <c r="L117" s="14"/>
      <c r="M117" s="22"/>
      <c r="N117" s="25"/>
      <c r="O117" s="25"/>
      <c r="P117" s="25"/>
      <c r="Q117" s="25"/>
      <c r="R117" s="25"/>
      <c r="S117" s="25"/>
    </row>
    <row r="118" spans="1:19" ht="39.75" customHeight="1">
      <c r="A118" s="78">
        <v>902</v>
      </c>
      <c r="B118" s="45" t="s">
        <v>436</v>
      </c>
      <c r="C118" s="20"/>
      <c r="D118" s="23"/>
      <c r="E118" s="23"/>
      <c r="F118" s="10" t="s">
        <v>351</v>
      </c>
      <c r="G118" s="10" t="s">
        <v>325</v>
      </c>
      <c r="H118" s="10" t="s">
        <v>352</v>
      </c>
      <c r="I118" s="12"/>
      <c r="J118" s="12"/>
      <c r="K118" s="13"/>
      <c r="L118" s="14"/>
      <c r="M118" s="22"/>
      <c r="N118" s="25"/>
      <c r="O118" s="25"/>
      <c r="P118" s="25"/>
      <c r="Q118" s="25"/>
      <c r="R118" s="25"/>
      <c r="S118" s="25"/>
    </row>
    <row r="119" spans="1:19" ht="39.75" customHeight="1">
      <c r="A119" s="78">
        <v>902</v>
      </c>
      <c r="B119" s="45" t="s">
        <v>436</v>
      </c>
      <c r="C119" s="20"/>
      <c r="D119" s="23"/>
      <c r="E119" s="23"/>
      <c r="F119" s="10" t="s">
        <v>58</v>
      </c>
      <c r="G119" s="10" t="s">
        <v>325</v>
      </c>
      <c r="H119" s="10" t="s">
        <v>59</v>
      </c>
      <c r="I119" s="12"/>
      <c r="J119" s="12"/>
      <c r="K119" s="13"/>
      <c r="L119" s="14"/>
      <c r="M119" s="22"/>
      <c r="N119" s="25"/>
      <c r="O119" s="25"/>
      <c r="P119" s="25"/>
      <c r="Q119" s="25"/>
      <c r="R119" s="25"/>
      <c r="S119" s="25"/>
    </row>
    <row r="120" spans="1:19" ht="52.5" customHeight="1">
      <c r="A120" s="78">
        <v>902</v>
      </c>
      <c r="B120" s="45" t="s">
        <v>436</v>
      </c>
      <c r="C120" s="20"/>
      <c r="D120" s="23"/>
      <c r="E120" s="23"/>
      <c r="F120" s="10" t="s">
        <v>198</v>
      </c>
      <c r="G120" s="10" t="s">
        <v>165</v>
      </c>
      <c r="H120" s="10" t="s">
        <v>180</v>
      </c>
      <c r="I120" s="12"/>
      <c r="J120" s="12"/>
      <c r="K120" s="13"/>
      <c r="L120" s="14"/>
      <c r="M120" s="22"/>
      <c r="N120" s="25"/>
      <c r="O120" s="25"/>
      <c r="P120" s="25"/>
      <c r="Q120" s="25"/>
      <c r="R120" s="25"/>
      <c r="S120" s="25"/>
    </row>
    <row r="121" spans="1:19" ht="123.75">
      <c r="A121" s="78">
        <v>902</v>
      </c>
      <c r="B121" s="45" t="s">
        <v>436</v>
      </c>
      <c r="C121" s="20"/>
      <c r="D121" s="23"/>
      <c r="E121" s="23"/>
      <c r="F121" s="10" t="s">
        <v>13</v>
      </c>
      <c r="G121" s="10" t="s">
        <v>165</v>
      </c>
      <c r="H121" s="10" t="s">
        <v>12</v>
      </c>
      <c r="I121" s="12"/>
      <c r="J121" s="12"/>
      <c r="K121" s="13"/>
      <c r="L121" s="14"/>
      <c r="M121" s="22"/>
      <c r="N121" s="25"/>
      <c r="O121" s="25"/>
      <c r="P121" s="25"/>
      <c r="Q121" s="25"/>
      <c r="R121" s="25"/>
      <c r="S121" s="25"/>
    </row>
    <row r="122" spans="1:19" ht="66.75" customHeight="1">
      <c r="A122" s="79">
        <v>902</v>
      </c>
      <c r="B122" s="44" t="s">
        <v>439</v>
      </c>
      <c r="C122" s="79" t="s">
        <v>438</v>
      </c>
      <c r="D122" s="21" t="s">
        <v>440</v>
      </c>
      <c r="E122" s="118" t="s">
        <v>70</v>
      </c>
      <c r="F122" s="498"/>
      <c r="G122" s="498"/>
      <c r="H122" s="498"/>
      <c r="I122" s="498"/>
      <c r="J122" s="498"/>
      <c r="K122" s="498"/>
      <c r="L122" s="498"/>
      <c r="M122" s="499"/>
      <c r="N122" s="33">
        <f aca="true" t="shared" si="21" ref="N122:S122">SUM(N123:N126)</f>
        <v>210</v>
      </c>
      <c r="O122" s="33">
        <f t="shared" si="21"/>
        <v>210</v>
      </c>
      <c r="P122" s="33">
        <f t="shared" si="21"/>
        <v>69.6</v>
      </c>
      <c r="Q122" s="33">
        <f t="shared" si="21"/>
        <v>0</v>
      </c>
      <c r="R122" s="33">
        <f t="shared" si="21"/>
        <v>0</v>
      </c>
      <c r="S122" s="33">
        <f t="shared" si="21"/>
        <v>0</v>
      </c>
    </row>
    <row r="123" spans="1:19" ht="51" customHeight="1">
      <c r="A123" s="78">
        <v>902</v>
      </c>
      <c r="B123" s="45" t="s">
        <v>439</v>
      </c>
      <c r="C123" s="11"/>
      <c r="D123" s="10"/>
      <c r="E123" s="10"/>
      <c r="F123" s="10" t="s">
        <v>76</v>
      </c>
      <c r="G123" s="10" t="s">
        <v>85</v>
      </c>
      <c r="H123" s="10" t="s">
        <v>78</v>
      </c>
      <c r="I123" s="12">
        <v>400</v>
      </c>
      <c r="J123" s="12">
        <v>5</v>
      </c>
      <c r="K123" s="13" t="s">
        <v>29</v>
      </c>
      <c r="L123" s="14">
        <v>360</v>
      </c>
      <c r="M123" s="15">
        <v>0</v>
      </c>
      <c r="N123" s="25">
        <v>210</v>
      </c>
      <c r="O123" s="25">
        <v>210</v>
      </c>
      <c r="P123" s="25"/>
      <c r="Q123" s="25"/>
      <c r="R123" s="25"/>
      <c r="S123" s="25"/>
    </row>
    <row r="124" spans="1:19" ht="33.75" customHeight="1">
      <c r="A124" s="78">
        <v>902</v>
      </c>
      <c r="B124" s="45" t="s">
        <v>439</v>
      </c>
      <c r="C124" s="11"/>
      <c r="D124" s="10"/>
      <c r="E124" s="10"/>
      <c r="F124" s="10" t="s">
        <v>351</v>
      </c>
      <c r="G124" s="10" t="s">
        <v>326</v>
      </c>
      <c r="H124" s="10" t="s">
        <v>352</v>
      </c>
      <c r="I124" s="12">
        <v>400</v>
      </c>
      <c r="J124" s="12">
        <v>5</v>
      </c>
      <c r="K124" s="13" t="s">
        <v>245</v>
      </c>
      <c r="L124" s="14">
        <v>240</v>
      </c>
      <c r="M124" s="15">
        <v>0</v>
      </c>
      <c r="N124" s="25">
        <v>0</v>
      </c>
      <c r="O124" s="25">
        <v>0</v>
      </c>
      <c r="P124" s="25">
        <v>69.6</v>
      </c>
      <c r="Q124" s="25"/>
      <c r="R124" s="25"/>
      <c r="S124" s="25"/>
    </row>
    <row r="125" spans="1:19" ht="33.75" customHeight="1">
      <c r="A125" s="78">
        <v>902</v>
      </c>
      <c r="B125" s="45" t="s">
        <v>439</v>
      </c>
      <c r="C125" s="135"/>
      <c r="D125" s="138"/>
      <c r="E125" s="138"/>
      <c r="F125" s="10" t="s">
        <v>58</v>
      </c>
      <c r="G125" s="10" t="s">
        <v>326</v>
      </c>
      <c r="H125" s="10" t="s">
        <v>59</v>
      </c>
      <c r="I125" s="12"/>
      <c r="J125" s="12"/>
      <c r="K125" s="13"/>
      <c r="L125" s="14"/>
      <c r="M125" s="15"/>
      <c r="N125" s="25"/>
      <c r="O125" s="25"/>
      <c r="P125" s="25"/>
      <c r="Q125" s="25"/>
      <c r="R125" s="25"/>
      <c r="S125" s="25"/>
    </row>
    <row r="126" spans="1:19" ht="79.5" customHeight="1">
      <c r="A126" s="78">
        <v>902</v>
      </c>
      <c r="B126" s="45" t="s">
        <v>439</v>
      </c>
      <c r="C126" s="11"/>
      <c r="D126" s="10"/>
      <c r="E126" s="10"/>
      <c r="F126" s="10" t="s">
        <v>276</v>
      </c>
      <c r="G126" s="10" t="s">
        <v>111</v>
      </c>
      <c r="H126" s="10" t="s">
        <v>149</v>
      </c>
      <c r="I126" s="12"/>
      <c r="J126" s="12"/>
      <c r="K126" s="13"/>
      <c r="L126" s="14"/>
      <c r="M126" s="15"/>
      <c r="N126" s="25"/>
      <c r="O126" s="25"/>
      <c r="P126" s="25"/>
      <c r="Q126" s="25"/>
      <c r="R126" s="25"/>
      <c r="S126" s="25"/>
    </row>
    <row r="127" spans="1:19" ht="64.5" customHeight="1">
      <c r="A127" s="79">
        <v>902</v>
      </c>
      <c r="B127" s="44" t="s">
        <v>442</v>
      </c>
      <c r="C127" s="79" t="s">
        <v>441</v>
      </c>
      <c r="D127" s="21" t="s">
        <v>443</v>
      </c>
      <c r="E127" s="118" t="s">
        <v>70</v>
      </c>
      <c r="F127" s="498"/>
      <c r="G127" s="498"/>
      <c r="H127" s="498"/>
      <c r="I127" s="498"/>
      <c r="J127" s="498"/>
      <c r="K127" s="498"/>
      <c r="L127" s="498"/>
      <c r="M127" s="499"/>
      <c r="N127" s="33">
        <f aca="true" t="shared" si="22" ref="N127:S127">SUM(N128:N131)</f>
        <v>5.5</v>
      </c>
      <c r="O127" s="33">
        <f t="shared" si="22"/>
        <v>5.5</v>
      </c>
      <c r="P127" s="33">
        <f t="shared" si="22"/>
        <v>192</v>
      </c>
      <c r="Q127" s="33">
        <f t="shared" si="22"/>
        <v>192</v>
      </c>
      <c r="R127" s="33">
        <f t="shared" si="22"/>
        <v>192</v>
      </c>
      <c r="S127" s="33">
        <f t="shared" si="22"/>
        <v>192</v>
      </c>
    </row>
    <row r="128" spans="1:19" ht="62.25" customHeight="1">
      <c r="A128" s="78">
        <v>902</v>
      </c>
      <c r="B128" s="45" t="s">
        <v>442</v>
      </c>
      <c r="C128" s="11"/>
      <c r="D128" s="10"/>
      <c r="E128" s="10"/>
      <c r="F128" s="10" t="s">
        <v>76</v>
      </c>
      <c r="G128" s="10" t="s">
        <v>85</v>
      </c>
      <c r="H128" s="10" t="s">
        <v>78</v>
      </c>
      <c r="I128" s="12">
        <v>400</v>
      </c>
      <c r="J128" s="12">
        <v>12</v>
      </c>
      <c r="K128" s="13" t="s">
        <v>52</v>
      </c>
      <c r="L128" s="14">
        <v>240</v>
      </c>
      <c r="M128" s="15"/>
      <c r="N128" s="25">
        <v>5.5</v>
      </c>
      <c r="O128" s="25">
        <v>5.5</v>
      </c>
      <c r="P128" s="25">
        <v>192</v>
      </c>
      <c r="Q128" s="25">
        <v>192</v>
      </c>
      <c r="R128" s="25">
        <v>192</v>
      </c>
      <c r="S128" s="25">
        <v>192</v>
      </c>
    </row>
    <row r="129" spans="1:19" ht="33.75" customHeight="1">
      <c r="A129" s="78">
        <v>902</v>
      </c>
      <c r="B129" s="45" t="s">
        <v>442</v>
      </c>
      <c r="C129" s="11"/>
      <c r="D129" s="10"/>
      <c r="E129" s="10"/>
      <c r="F129" s="10" t="s">
        <v>351</v>
      </c>
      <c r="G129" s="10" t="s">
        <v>326</v>
      </c>
      <c r="H129" s="10" t="s">
        <v>352</v>
      </c>
      <c r="I129" s="12"/>
      <c r="J129" s="12"/>
      <c r="K129" s="13"/>
      <c r="L129" s="14"/>
      <c r="M129" s="15"/>
      <c r="N129" s="25"/>
      <c r="O129" s="25"/>
      <c r="P129" s="25"/>
      <c r="Q129" s="25"/>
      <c r="R129" s="25"/>
      <c r="S129" s="25"/>
    </row>
    <row r="130" spans="1:19" ht="33.75" customHeight="1">
      <c r="A130" s="78">
        <v>902</v>
      </c>
      <c r="B130" s="45" t="s">
        <v>442</v>
      </c>
      <c r="C130" s="135"/>
      <c r="D130" s="138"/>
      <c r="E130" s="138"/>
      <c r="F130" s="10" t="s">
        <v>58</v>
      </c>
      <c r="G130" s="10" t="s">
        <v>326</v>
      </c>
      <c r="H130" s="10" t="s">
        <v>59</v>
      </c>
      <c r="I130" s="12"/>
      <c r="J130" s="12"/>
      <c r="K130" s="13"/>
      <c r="L130" s="14"/>
      <c r="M130" s="15"/>
      <c r="N130" s="25"/>
      <c r="O130" s="25"/>
      <c r="P130" s="25"/>
      <c r="Q130" s="25"/>
      <c r="R130" s="25"/>
      <c r="S130" s="25"/>
    </row>
    <row r="131" spans="1:19" ht="90" customHeight="1">
      <c r="A131" s="78">
        <v>902</v>
      </c>
      <c r="B131" s="45" t="s">
        <v>442</v>
      </c>
      <c r="C131" s="11"/>
      <c r="D131" s="10"/>
      <c r="E131" s="10"/>
      <c r="F131" s="10" t="s">
        <v>340</v>
      </c>
      <c r="G131" s="10" t="s">
        <v>111</v>
      </c>
      <c r="H131" s="10" t="s">
        <v>147</v>
      </c>
      <c r="I131" s="12"/>
      <c r="J131" s="12"/>
      <c r="K131" s="13"/>
      <c r="L131" s="14"/>
      <c r="M131" s="15"/>
      <c r="N131" s="25"/>
      <c r="O131" s="25"/>
      <c r="P131" s="25"/>
      <c r="Q131" s="25"/>
      <c r="R131" s="25"/>
      <c r="S131" s="25"/>
    </row>
    <row r="132" spans="1:19" ht="78.75" customHeight="1">
      <c r="A132" s="79">
        <v>902</v>
      </c>
      <c r="B132" s="44" t="s">
        <v>445</v>
      </c>
      <c r="C132" s="79" t="s">
        <v>444</v>
      </c>
      <c r="D132" s="21" t="s">
        <v>482</v>
      </c>
      <c r="E132" s="118" t="s">
        <v>70</v>
      </c>
      <c r="F132" s="498"/>
      <c r="G132" s="498"/>
      <c r="H132" s="498"/>
      <c r="I132" s="498"/>
      <c r="J132" s="498"/>
      <c r="K132" s="498"/>
      <c r="L132" s="498"/>
      <c r="M132" s="499"/>
      <c r="N132" s="33">
        <f aca="true" t="shared" si="23" ref="N132:S132">SUM(N133:N137)</f>
        <v>1269.8</v>
      </c>
      <c r="O132" s="33">
        <f t="shared" si="23"/>
        <v>1256.8</v>
      </c>
      <c r="P132" s="33">
        <f t="shared" si="23"/>
        <v>600</v>
      </c>
      <c r="Q132" s="33">
        <f t="shared" si="23"/>
        <v>60</v>
      </c>
      <c r="R132" s="33">
        <f t="shared" si="23"/>
        <v>60</v>
      </c>
      <c r="S132" s="33">
        <f t="shared" si="23"/>
        <v>60</v>
      </c>
    </row>
    <row r="133" spans="1:19" ht="64.5" customHeight="1">
      <c r="A133" s="78">
        <v>902</v>
      </c>
      <c r="B133" s="45" t="s">
        <v>445</v>
      </c>
      <c r="C133" s="11"/>
      <c r="D133" s="10"/>
      <c r="E133" s="10"/>
      <c r="F133" s="10" t="s">
        <v>76</v>
      </c>
      <c r="G133" s="10" t="s">
        <v>85</v>
      </c>
      <c r="H133" s="10" t="s">
        <v>78</v>
      </c>
      <c r="I133" s="12">
        <v>100</v>
      </c>
      <c r="J133" s="12">
        <v>13</v>
      </c>
      <c r="K133" s="13" t="s">
        <v>3</v>
      </c>
      <c r="L133" s="14">
        <v>630</v>
      </c>
      <c r="M133" s="15">
        <v>310</v>
      </c>
      <c r="N133" s="25">
        <v>600</v>
      </c>
      <c r="O133" s="25">
        <v>600</v>
      </c>
      <c r="P133" s="25">
        <v>600</v>
      </c>
      <c r="Q133" s="25">
        <v>60</v>
      </c>
      <c r="R133" s="25">
        <v>60</v>
      </c>
      <c r="S133" s="25">
        <v>60</v>
      </c>
    </row>
    <row r="134" spans="1:19" ht="31.5" customHeight="1">
      <c r="A134" s="78">
        <v>902</v>
      </c>
      <c r="B134" s="45" t="s">
        <v>445</v>
      </c>
      <c r="C134" s="11"/>
      <c r="D134" s="10"/>
      <c r="E134" s="10"/>
      <c r="F134" s="10" t="s">
        <v>351</v>
      </c>
      <c r="G134" s="10" t="s">
        <v>326</v>
      </c>
      <c r="H134" s="10" t="s">
        <v>352</v>
      </c>
      <c r="I134" s="12">
        <v>100</v>
      </c>
      <c r="J134" s="12">
        <v>13</v>
      </c>
      <c r="K134" s="13" t="s">
        <v>348</v>
      </c>
      <c r="L134" s="14">
        <v>630</v>
      </c>
      <c r="M134" s="15">
        <v>0</v>
      </c>
      <c r="N134" s="25">
        <v>669.8</v>
      </c>
      <c r="O134" s="25">
        <v>656.8</v>
      </c>
      <c r="P134" s="25"/>
      <c r="Q134" s="25"/>
      <c r="R134" s="25"/>
      <c r="S134" s="25"/>
    </row>
    <row r="135" spans="1:19" ht="29.25" customHeight="1">
      <c r="A135" s="78">
        <v>902</v>
      </c>
      <c r="B135" s="45" t="s">
        <v>445</v>
      </c>
      <c r="C135" s="135"/>
      <c r="D135" s="138"/>
      <c r="E135" s="138"/>
      <c r="F135" s="10" t="s">
        <v>58</v>
      </c>
      <c r="G135" s="10" t="s">
        <v>326</v>
      </c>
      <c r="H135" s="10" t="s">
        <v>59</v>
      </c>
      <c r="I135" s="12"/>
      <c r="J135" s="12"/>
      <c r="K135" s="13"/>
      <c r="L135" s="14"/>
      <c r="M135" s="15"/>
      <c r="N135" s="25"/>
      <c r="O135" s="25"/>
      <c r="P135" s="25"/>
      <c r="Q135" s="25"/>
      <c r="R135" s="25"/>
      <c r="S135" s="25"/>
    </row>
    <row r="136" spans="1:19" ht="78" customHeight="1">
      <c r="A136" s="78">
        <v>902</v>
      </c>
      <c r="B136" s="45" t="s">
        <v>445</v>
      </c>
      <c r="C136" s="11"/>
      <c r="D136" s="10"/>
      <c r="E136" s="10"/>
      <c r="F136" s="10" t="s">
        <v>33</v>
      </c>
      <c r="G136" s="10" t="s">
        <v>111</v>
      </c>
      <c r="H136" s="10" t="s">
        <v>148</v>
      </c>
      <c r="I136" s="12"/>
      <c r="J136" s="12"/>
      <c r="K136" s="13"/>
      <c r="L136" s="14"/>
      <c r="M136" s="15"/>
      <c r="N136" s="25"/>
      <c r="O136" s="25"/>
      <c r="P136" s="25"/>
      <c r="Q136" s="25"/>
      <c r="R136" s="25"/>
      <c r="S136" s="25"/>
    </row>
    <row r="137" spans="1:19" ht="79.5" customHeight="1">
      <c r="A137" s="78">
        <v>902</v>
      </c>
      <c r="B137" s="45" t="s">
        <v>445</v>
      </c>
      <c r="C137" s="11"/>
      <c r="D137" s="10"/>
      <c r="E137" s="10"/>
      <c r="F137" s="10" t="s">
        <v>0</v>
      </c>
      <c r="G137" s="10" t="s">
        <v>111</v>
      </c>
      <c r="H137" s="10" t="s">
        <v>150</v>
      </c>
      <c r="I137" s="12"/>
      <c r="J137" s="12"/>
      <c r="K137" s="13"/>
      <c r="L137" s="14"/>
      <c r="M137" s="15"/>
      <c r="N137" s="25"/>
      <c r="O137" s="25"/>
      <c r="P137" s="25"/>
      <c r="Q137" s="25"/>
      <c r="R137" s="25"/>
      <c r="S137" s="25"/>
    </row>
    <row r="138" spans="1:19" ht="75.75" customHeight="1">
      <c r="A138" s="87">
        <v>902</v>
      </c>
      <c r="B138" s="44" t="s">
        <v>447</v>
      </c>
      <c r="C138" s="79" t="s">
        <v>446</v>
      </c>
      <c r="D138" s="21" t="s">
        <v>448</v>
      </c>
      <c r="E138" s="118" t="s">
        <v>70</v>
      </c>
      <c r="F138" s="498"/>
      <c r="G138" s="498"/>
      <c r="H138" s="498"/>
      <c r="I138" s="498"/>
      <c r="J138" s="498"/>
      <c r="K138" s="498"/>
      <c r="L138" s="498"/>
      <c r="M138" s="499"/>
      <c r="N138" s="90">
        <f aca="true" t="shared" si="24" ref="N138:S138">SUM(N139:N147)</f>
        <v>13637.7</v>
      </c>
      <c r="O138" s="90">
        <f t="shared" si="24"/>
        <v>13607.999999999998</v>
      </c>
      <c r="P138" s="90">
        <f t="shared" si="24"/>
        <v>9314.3</v>
      </c>
      <c r="Q138" s="90">
        <f t="shared" si="24"/>
        <v>9314.3</v>
      </c>
      <c r="R138" s="90">
        <f t="shared" si="24"/>
        <v>9314.3</v>
      </c>
      <c r="S138" s="90">
        <f t="shared" si="24"/>
        <v>9314.3</v>
      </c>
    </row>
    <row r="139" spans="1:19" ht="44.25" customHeight="1">
      <c r="A139" s="216">
        <v>902</v>
      </c>
      <c r="B139" s="207" t="s">
        <v>447</v>
      </c>
      <c r="C139" s="189"/>
      <c r="D139" s="204"/>
      <c r="E139" s="204"/>
      <c r="F139" s="204" t="s">
        <v>76</v>
      </c>
      <c r="G139" s="204" t="s">
        <v>222</v>
      </c>
      <c r="H139" s="204" t="s">
        <v>78</v>
      </c>
      <c r="I139" s="205">
        <v>1100</v>
      </c>
      <c r="J139" s="205">
        <v>1</v>
      </c>
      <c r="K139" s="206" t="s">
        <v>223</v>
      </c>
      <c r="L139" s="14">
        <v>610</v>
      </c>
      <c r="M139" s="15"/>
      <c r="N139" s="25">
        <v>8499.4</v>
      </c>
      <c r="O139" s="25">
        <v>8499.4</v>
      </c>
      <c r="P139" s="25">
        <v>8622.9</v>
      </c>
      <c r="Q139" s="25">
        <v>8622.9</v>
      </c>
      <c r="R139" s="25">
        <v>8622.9</v>
      </c>
      <c r="S139" s="25">
        <v>8622.9</v>
      </c>
    </row>
    <row r="140" spans="1:19" ht="34.5" customHeight="1">
      <c r="A140" s="88">
        <v>902</v>
      </c>
      <c r="B140" s="45" t="s">
        <v>447</v>
      </c>
      <c r="C140" s="89"/>
      <c r="D140" s="10"/>
      <c r="E140" s="10"/>
      <c r="F140" s="10" t="s">
        <v>351</v>
      </c>
      <c r="G140" s="10" t="s">
        <v>224</v>
      </c>
      <c r="H140" s="10" t="s">
        <v>352</v>
      </c>
      <c r="I140" s="12">
        <v>1100</v>
      </c>
      <c r="J140" s="12">
        <v>1</v>
      </c>
      <c r="K140" s="13" t="s">
        <v>228</v>
      </c>
      <c r="L140" s="14">
        <v>120</v>
      </c>
      <c r="M140" s="15">
        <v>0</v>
      </c>
      <c r="N140" s="25">
        <v>466.6</v>
      </c>
      <c r="O140" s="25">
        <v>464.9</v>
      </c>
      <c r="P140" s="25">
        <v>380.8</v>
      </c>
      <c r="Q140" s="25">
        <v>380.8</v>
      </c>
      <c r="R140" s="25">
        <v>380.8</v>
      </c>
      <c r="S140" s="25">
        <v>380.8</v>
      </c>
    </row>
    <row r="141" spans="1:19" ht="36" customHeight="1">
      <c r="A141" s="88">
        <v>902</v>
      </c>
      <c r="B141" s="45" t="s">
        <v>447</v>
      </c>
      <c r="C141" s="89"/>
      <c r="D141" s="10"/>
      <c r="E141" s="10"/>
      <c r="F141" s="10" t="s">
        <v>58</v>
      </c>
      <c r="G141" s="10" t="s">
        <v>224</v>
      </c>
      <c r="H141" s="10" t="s">
        <v>59</v>
      </c>
      <c r="I141" s="12">
        <v>1100</v>
      </c>
      <c r="J141" s="12">
        <v>1</v>
      </c>
      <c r="K141" s="13" t="s">
        <v>228</v>
      </c>
      <c r="L141" s="14">
        <v>240</v>
      </c>
      <c r="M141" s="15">
        <v>0</v>
      </c>
      <c r="N141" s="25">
        <v>124.8</v>
      </c>
      <c r="O141" s="25">
        <v>119.8</v>
      </c>
      <c r="P141" s="25">
        <v>210.6</v>
      </c>
      <c r="Q141" s="25">
        <v>210.6</v>
      </c>
      <c r="R141" s="25">
        <v>210.6</v>
      </c>
      <c r="S141" s="25">
        <v>210.6</v>
      </c>
    </row>
    <row r="142" spans="1:19" ht="58.5" customHeight="1">
      <c r="A142" s="88">
        <v>902</v>
      </c>
      <c r="B142" s="45" t="s">
        <v>447</v>
      </c>
      <c r="C142" s="89"/>
      <c r="D142" s="10"/>
      <c r="E142" s="10"/>
      <c r="F142" s="10" t="s">
        <v>225</v>
      </c>
      <c r="G142" s="10" t="s">
        <v>226</v>
      </c>
      <c r="H142" s="10" t="s">
        <v>227</v>
      </c>
      <c r="I142" s="12">
        <v>1100</v>
      </c>
      <c r="J142" s="12">
        <v>1</v>
      </c>
      <c r="K142" s="13" t="s">
        <v>228</v>
      </c>
      <c r="L142" s="14">
        <v>850</v>
      </c>
      <c r="M142" s="15">
        <v>0</v>
      </c>
      <c r="N142" s="25">
        <v>100</v>
      </c>
      <c r="O142" s="25">
        <v>100</v>
      </c>
      <c r="P142" s="25">
        <v>100</v>
      </c>
      <c r="Q142" s="25">
        <v>100</v>
      </c>
      <c r="R142" s="25">
        <v>100</v>
      </c>
      <c r="S142" s="25">
        <v>100</v>
      </c>
    </row>
    <row r="143" spans="1:19" ht="72.75" customHeight="1">
      <c r="A143" s="88">
        <v>902</v>
      </c>
      <c r="B143" s="45" t="s">
        <v>447</v>
      </c>
      <c r="C143" s="89"/>
      <c r="D143" s="10"/>
      <c r="E143" s="10"/>
      <c r="F143" s="10" t="s">
        <v>487</v>
      </c>
      <c r="G143" s="10" t="s">
        <v>111</v>
      </c>
      <c r="H143" s="10" t="s">
        <v>488</v>
      </c>
      <c r="I143" s="12">
        <v>1100</v>
      </c>
      <c r="J143" s="12">
        <v>1</v>
      </c>
      <c r="K143" s="13" t="s">
        <v>113</v>
      </c>
      <c r="L143" s="14">
        <v>240</v>
      </c>
      <c r="M143" s="15">
        <v>310</v>
      </c>
      <c r="N143" s="25">
        <v>175</v>
      </c>
      <c r="O143" s="25">
        <v>175</v>
      </c>
      <c r="P143" s="25"/>
      <c r="Q143" s="25"/>
      <c r="R143" s="25"/>
      <c r="S143" s="25"/>
    </row>
    <row r="144" spans="1:19" ht="123.75">
      <c r="A144" s="88">
        <v>902</v>
      </c>
      <c r="B144" s="45" t="s">
        <v>447</v>
      </c>
      <c r="C144" s="89"/>
      <c r="D144" s="10"/>
      <c r="E144" s="10"/>
      <c r="F144" s="10" t="s">
        <v>229</v>
      </c>
      <c r="G144" s="10" t="s">
        <v>111</v>
      </c>
      <c r="H144" s="10" t="s">
        <v>230</v>
      </c>
      <c r="I144" s="12">
        <v>1100</v>
      </c>
      <c r="J144" s="12">
        <v>1</v>
      </c>
      <c r="K144" s="13" t="s">
        <v>113</v>
      </c>
      <c r="L144" s="14">
        <v>610</v>
      </c>
      <c r="M144" s="15">
        <v>310</v>
      </c>
      <c r="N144" s="25">
        <v>1022.5</v>
      </c>
      <c r="O144" s="25">
        <v>1022.1</v>
      </c>
      <c r="P144" s="25"/>
      <c r="Q144" s="25"/>
      <c r="R144" s="25"/>
      <c r="S144" s="25"/>
    </row>
    <row r="145" spans="1:19" ht="81.75" customHeight="1">
      <c r="A145" s="101">
        <v>902</v>
      </c>
      <c r="B145" s="45" t="s">
        <v>447</v>
      </c>
      <c r="C145" s="89"/>
      <c r="D145" s="10"/>
      <c r="E145" s="10"/>
      <c r="F145" s="10" t="s">
        <v>63</v>
      </c>
      <c r="G145" s="10" t="s">
        <v>165</v>
      </c>
      <c r="H145" s="10" t="s">
        <v>64</v>
      </c>
      <c r="I145" s="12">
        <v>1100</v>
      </c>
      <c r="J145" s="12">
        <v>2</v>
      </c>
      <c r="K145" s="13" t="s">
        <v>53</v>
      </c>
      <c r="L145" s="14">
        <v>410</v>
      </c>
      <c r="M145" s="15">
        <v>310</v>
      </c>
      <c r="N145" s="25">
        <v>1624.7</v>
      </c>
      <c r="O145" s="25">
        <v>1613.4</v>
      </c>
      <c r="P145" s="25"/>
      <c r="Q145" s="25"/>
      <c r="R145" s="25"/>
      <c r="S145" s="25"/>
    </row>
    <row r="146" spans="1:19" ht="90">
      <c r="A146" s="101">
        <v>902</v>
      </c>
      <c r="B146" s="45" t="s">
        <v>447</v>
      </c>
      <c r="C146" s="89"/>
      <c r="D146" s="10"/>
      <c r="E146" s="10"/>
      <c r="F146" s="10" t="s">
        <v>231</v>
      </c>
      <c r="G146" s="10" t="s">
        <v>165</v>
      </c>
      <c r="H146" s="10" t="s">
        <v>151</v>
      </c>
      <c r="I146" s="12">
        <v>1100</v>
      </c>
      <c r="J146" s="12">
        <v>2</v>
      </c>
      <c r="K146" s="13" t="s">
        <v>54</v>
      </c>
      <c r="L146" s="14">
        <v>410</v>
      </c>
      <c r="M146" s="15">
        <v>310</v>
      </c>
      <c r="N146" s="25">
        <v>1624.7</v>
      </c>
      <c r="O146" s="25">
        <v>1613.4</v>
      </c>
      <c r="P146" s="25"/>
      <c r="Q146" s="25"/>
      <c r="R146" s="25"/>
      <c r="S146" s="25"/>
    </row>
    <row r="147" spans="1:19" ht="96.75" customHeight="1">
      <c r="A147" s="101">
        <v>902</v>
      </c>
      <c r="B147" s="45" t="s">
        <v>447</v>
      </c>
      <c r="C147" s="89"/>
      <c r="D147" s="10"/>
      <c r="E147" s="10"/>
      <c r="F147" s="10" t="s">
        <v>489</v>
      </c>
      <c r="G147" s="10" t="s">
        <v>111</v>
      </c>
      <c r="H147" s="10" t="s">
        <v>232</v>
      </c>
      <c r="I147" s="97"/>
      <c r="J147" s="97"/>
      <c r="K147" s="98"/>
      <c r="L147" s="99"/>
      <c r="M147" s="100"/>
      <c r="N147" s="279"/>
      <c r="O147" s="280"/>
      <c r="P147" s="279"/>
      <c r="Q147" s="25"/>
      <c r="R147" s="25"/>
      <c r="S147" s="25"/>
    </row>
    <row r="148" spans="1:19" ht="96" customHeight="1">
      <c r="A148" s="101">
        <v>902</v>
      </c>
      <c r="B148" s="45" t="s">
        <v>447</v>
      </c>
      <c r="C148" s="89"/>
      <c r="D148" s="23"/>
      <c r="E148" s="10"/>
      <c r="F148" s="91" t="s">
        <v>244</v>
      </c>
      <c r="G148" s="10" t="s">
        <v>111</v>
      </c>
      <c r="H148" s="10" t="s">
        <v>243</v>
      </c>
      <c r="I148" s="97"/>
      <c r="J148" s="97"/>
      <c r="K148" s="98"/>
      <c r="L148" s="99"/>
      <c r="M148" s="102"/>
      <c r="N148" s="279"/>
      <c r="O148" s="280"/>
      <c r="P148" s="279"/>
      <c r="Q148" s="25"/>
      <c r="R148" s="25"/>
      <c r="S148" s="25"/>
    </row>
    <row r="149" spans="1:19" ht="96.75" customHeight="1">
      <c r="A149" s="101">
        <v>902</v>
      </c>
      <c r="B149" s="45" t="s">
        <v>447</v>
      </c>
      <c r="C149" s="193"/>
      <c r="D149" s="137"/>
      <c r="E149" s="138"/>
      <c r="F149" s="194" t="s">
        <v>490</v>
      </c>
      <c r="G149" s="10" t="s">
        <v>111</v>
      </c>
      <c r="H149" s="10" t="s">
        <v>491</v>
      </c>
      <c r="I149" s="97"/>
      <c r="J149" s="97"/>
      <c r="K149" s="98"/>
      <c r="L149" s="99"/>
      <c r="M149" s="102"/>
      <c r="N149" s="279"/>
      <c r="O149" s="280"/>
      <c r="P149" s="279"/>
      <c r="Q149" s="25"/>
      <c r="R149" s="25"/>
      <c r="S149" s="25"/>
    </row>
    <row r="150" spans="1:19" ht="60" customHeight="1">
      <c r="A150" s="82">
        <v>902</v>
      </c>
      <c r="B150" s="48">
        <v>30200000</v>
      </c>
      <c r="C150" s="82" t="s">
        <v>449</v>
      </c>
      <c r="D150" s="500" t="s">
        <v>483</v>
      </c>
      <c r="E150" s="501"/>
      <c r="F150" s="501"/>
      <c r="G150" s="501"/>
      <c r="H150" s="501"/>
      <c r="I150" s="501"/>
      <c r="J150" s="501"/>
      <c r="K150" s="501"/>
      <c r="L150" s="501"/>
      <c r="M150" s="533"/>
      <c r="N150" s="39">
        <f aca="true" t="shared" si="25" ref="N150:S150">SUM(N151++N159+N163+N167+N171+N181+N186+N191)</f>
        <v>83790.99999999999</v>
      </c>
      <c r="O150" s="39">
        <f t="shared" si="25"/>
        <v>83146.8</v>
      </c>
      <c r="P150" s="39">
        <f t="shared" si="25"/>
        <v>68948.4</v>
      </c>
      <c r="Q150" s="39">
        <f t="shared" si="25"/>
        <v>67225.8</v>
      </c>
      <c r="R150" s="39">
        <f t="shared" si="25"/>
        <v>69008.9</v>
      </c>
      <c r="S150" s="39">
        <f t="shared" si="25"/>
        <v>69008.9</v>
      </c>
    </row>
    <row r="151" spans="1:19" ht="66.75" customHeight="1">
      <c r="A151" s="77">
        <v>902</v>
      </c>
      <c r="B151" s="47" t="s">
        <v>290</v>
      </c>
      <c r="C151" s="79" t="s">
        <v>450</v>
      </c>
      <c r="D151" s="21" t="s">
        <v>452</v>
      </c>
      <c r="E151" s="118" t="s">
        <v>70</v>
      </c>
      <c r="F151" s="499"/>
      <c r="G151" s="531"/>
      <c r="H151" s="531"/>
      <c r="I151" s="531"/>
      <c r="J151" s="531"/>
      <c r="K151" s="531"/>
      <c r="L151" s="531"/>
      <c r="M151" s="532"/>
      <c r="N151" s="33">
        <f aca="true" t="shared" si="26" ref="N151:S151">SUM(N152:N158)</f>
        <v>18090.8</v>
      </c>
      <c r="O151" s="33">
        <f t="shared" si="26"/>
        <v>17988.899999999998</v>
      </c>
      <c r="P151" s="33">
        <f t="shared" si="26"/>
        <v>14740.699999999999</v>
      </c>
      <c r="Q151" s="33">
        <f t="shared" si="26"/>
        <v>14710.699999999999</v>
      </c>
      <c r="R151" s="33">
        <f t="shared" si="26"/>
        <v>14710.699999999999</v>
      </c>
      <c r="S151" s="33">
        <f t="shared" si="26"/>
        <v>14710.699999999999</v>
      </c>
    </row>
    <row r="152" spans="1:29" ht="67.5">
      <c r="A152" s="78">
        <v>902</v>
      </c>
      <c r="B152" s="45" t="s">
        <v>290</v>
      </c>
      <c r="C152" s="11"/>
      <c r="D152" s="10"/>
      <c r="E152" s="10"/>
      <c r="F152" s="10" t="s">
        <v>76</v>
      </c>
      <c r="G152" s="10" t="s">
        <v>77</v>
      </c>
      <c r="H152" s="10" t="s">
        <v>78</v>
      </c>
      <c r="I152" s="28" t="s">
        <v>74</v>
      </c>
      <c r="J152" s="12">
        <v>2</v>
      </c>
      <c r="K152" s="13" t="s">
        <v>168</v>
      </c>
      <c r="L152" s="14">
        <v>120</v>
      </c>
      <c r="M152" s="15">
        <v>210</v>
      </c>
      <c r="N152" s="25">
        <v>189.9</v>
      </c>
      <c r="O152" s="25">
        <v>189.9</v>
      </c>
      <c r="P152" s="25">
        <v>382.8</v>
      </c>
      <c r="Q152" s="25">
        <v>382.8</v>
      </c>
      <c r="R152" s="25">
        <v>382.8</v>
      </c>
      <c r="S152" s="25">
        <v>382.8</v>
      </c>
      <c r="V152" s="50">
        <f>SUM(N151+N159)</f>
        <v>46281.6</v>
      </c>
      <c r="W152" s="50">
        <f aca="true" t="shared" si="27" ref="W152:AC152">SUM(O151+O159)</f>
        <v>46096</v>
      </c>
      <c r="X152" s="50">
        <f t="shared" si="27"/>
        <v>46056.5</v>
      </c>
      <c r="Y152" s="50">
        <f t="shared" si="27"/>
        <v>46026.5</v>
      </c>
      <c r="Z152" s="50">
        <f t="shared" si="27"/>
        <v>46026.5</v>
      </c>
      <c r="AA152" s="50">
        <f t="shared" si="27"/>
        <v>46026.5</v>
      </c>
      <c r="AB152" s="50">
        <f t="shared" si="27"/>
        <v>0</v>
      </c>
      <c r="AC152" s="50">
        <f t="shared" si="27"/>
        <v>0</v>
      </c>
    </row>
    <row r="153" spans="1:19" ht="44.25" customHeight="1">
      <c r="A153" s="78">
        <v>902</v>
      </c>
      <c r="B153" s="45" t="s">
        <v>290</v>
      </c>
      <c r="C153" s="11"/>
      <c r="D153" s="10"/>
      <c r="E153" s="10"/>
      <c r="F153" s="10" t="s">
        <v>351</v>
      </c>
      <c r="G153" s="10" t="s">
        <v>315</v>
      </c>
      <c r="H153" s="10" t="s">
        <v>352</v>
      </c>
      <c r="I153" s="28" t="s">
        <v>74</v>
      </c>
      <c r="J153" s="12">
        <v>4</v>
      </c>
      <c r="K153" s="13" t="s">
        <v>167</v>
      </c>
      <c r="L153" s="14">
        <v>120</v>
      </c>
      <c r="M153" s="15">
        <v>210</v>
      </c>
      <c r="N153" s="25">
        <v>8438.8</v>
      </c>
      <c r="O153" s="25">
        <v>8427.1</v>
      </c>
      <c r="P153" s="25">
        <v>9250.7</v>
      </c>
      <c r="Q153" s="25">
        <v>9250.7</v>
      </c>
      <c r="R153" s="25">
        <v>9250.7</v>
      </c>
      <c r="S153" s="25">
        <v>9250.7</v>
      </c>
    </row>
    <row r="154" spans="1:19" ht="42" customHeight="1">
      <c r="A154" s="78">
        <v>902</v>
      </c>
      <c r="B154" s="45" t="s">
        <v>290</v>
      </c>
      <c r="C154" s="11"/>
      <c r="D154" s="10"/>
      <c r="E154" s="10"/>
      <c r="F154" s="10" t="s">
        <v>58</v>
      </c>
      <c r="G154" s="10" t="s">
        <v>315</v>
      </c>
      <c r="H154" s="10" t="s">
        <v>59</v>
      </c>
      <c r="I154" s="28" t="s">
        <v>74</v>
      </c>
      <c r="J154" s="12">
        <v>4</v>
      </c>
      <c r="K154" s="13" t="s">
        <v>167</v>
      </c>
      <c r="L154" s="14">
        <v>240</v>
      </c>
      <c r="M154" s="15">
        <v>210</v>
      </c>
      <c r="N154" s="25">
        <v>5553.3</v>
      </c>
      <c r="O154" s="25">
        <v>5472.7</v>
      </c>
      <c r="P154" s="25">
        <v>4433.9</v>
      </c>
      <c r="Q154" s="25">
        <v>4403.9</v>
      </c>
      <c r="R154" s="25">
        <v>4403.9</v>
      </c>
      <c r="S154" s="25">
        <v>4403.9</v>
      </c>
    </row>
    <row r="155" spans="1:19" ht="49.5" customHeight="1">
      <c r="A155" s="78">
        <v>902</v>
      </c>
      <c r="B155" s="45" t="s">
        <v>290</v>
      </c>
      <c r="C155" s="11"/>
      <c r="D155" s="10"/>
      <c r="E155" s="10"/>
      <c r="F155" s="10" t="s">
        <v>277</v>
      </c>
      <c r="G155" s="10"/>
      <c r="H155" s="10"/>
      <c r="I155" s="28" t="s">
        <v>74</v>
      </c>
      <c r="J155" s="12">
        <v>4</v>
      </c>
      <c r="K155" s="13" t="s">
        <v>167</v>
      </c>
      <c r="L155" s="14">
        <v>850</v>
      </c>
      <c r="M155" s="15">
        <v>0</v>
      </c>
      <c r="N155" s="25">
        <v>913.3</v>
      </c>
      <c r="O155" s="25">
        <v>903.8</v>
      </c>
      <c r="P155" s="25">
        <v>599</v>
      </c>
      <c r="Q155" s="25">
        <v>599</v>
      </c>
      <c r="R155" s="25">
        <v>599</v>
      </c>
      <c r="S155" s="25">
        <v>599</v>
      </c>
    </row>
    <row r="156" spans="1:19" ht="39.75" customHeight="1">
      <c r="A156" s="78">
        <v>902</v>
      </c>
      <c r="B156" s="45" t="s">
        <v>290</v>
      </c>
      <c r="C156" s="11"/>
      <c r="D156" s="10"/>
      <c r="E156" s="10"/>
      <c r="F156" s="10" t="s">
        <v>278</v>
      </c>
      <c r="G156" s="10"/>
      <c r="H156" s="10"/>
      <c r="I156" s="28" t="s">
        <v>74</v>
      </c>
      <c r="J156" s="12">
        <v>13</v>
      </c>
      <c r="K156" s="13" t="s">
        <v>169</v>
      </c>
      <c r="L156" s="14">
        <v>850</v>
      </c>
      <c r="M156" s="15"/>
      <c r="N156" s="25">
        <v>74.4</v>
      </c>
      <c r="O156" s="25">
        <v>74.3</v>
      </c>
      <c r="P156" s="25">
        <v>74.3</v>
      </c>
      <c r="Q156" s="25">
        <v>74.3</v>
      </c>
      <c r="R156" s="25">
        <v>74.3</v>
      </c>
      <c r="S156" s="25">
        <v>74.3</v>
      </c>
    </row>
    <row r="157" spans="1:19" ht="93" customHeight="1">
      <c r="A157" s="78">
        <v>902</v>
      </c>
      <c r="B157" s="45" t="s">
        <v>290</v>
      </c>
      <c r="C157" s="11"/>
      <c r="D157" s="10"/>
      <c r="E157" s="10"/>
      <c r="F157" s="10" t="s">
        <v>7</v>
      </c>
      <c r="G157" s="10" t="s">
        <v>172</v>
      </c>
      <c r="H157" s="54" t="s">
        <v>374</v>
      </c>
      <c r="I157" s="28" t="s">
        <v>74</v>
      </c>
      <c r="J157" s="12">
        <v>13</v>
      </c>
      <c r="K157" s="13" t="s">
        <v>238</v>
      </c>
      <c r="L157" s="14">
        <v>830</v>
      </c>
      <c r="M157" s="15"/>
      <c r="N157" s="25">
        <v>2921.1</v>
      </c>
      <c r="O157" s="25">
        <v>2921.1</v>
      </c>
      <c r="P157" s="25"/>
      <c r="Q157" s="25"/>
      <c r="R157" s="25"/>
      <c r="S157" s="25"/>
    </row>
    <row r="158" spans="1:19" ht="54.75" customHeight="1">
      <c r="A158" s="78">
        <v>902</v>
      </c>
      <c r="B158" s="45" t="s">
        <v>290</v>
      </c>
      <c r="C158" s="11"/>
      <c r="D158" s="10"/>
      <c r="E158" s="10"/>
      <c r="F158" s="10" t="s">
        <v>65</v>
      </c>
      <c r="G158" s="10"/>
      <c r="H158" s="10"/>
      <c r="I158" s="28"/>
      <c r="J158" s="12"/>
      <c r="K158" s="13"/>
      <c r="L158" s="14"/>
      <c r="M158" s="15"/>
      <c r="N158" s="25"/>
      <c r="O158" s="25"/>
      <c r="P158" s="25"/>
      <c r="Q158" s="25"/>
      <c r="R158" s="25"/>
      <c r="S158" s="25"/>
    </row>
    <row r="159" spans="1:19" ht="63.75" customHeight="1">
      <c r="A159" s="77">
        <v>902</v>
      </c>
      <c r="B159" s="47" t="s">
        <v>392</v>
      </c>
      <c r="C159" s="79" t="s">
        <v>451</v>
      </c>
      <c r="D159" s="21" t="s">
        <v>453</v>
      </c>
      <c r="E159" s="118" t="s">
        <v>70</v>
      </c>
      <c r="F159" s="499"/>
      <c r="G159" s="531"/>
      <c r="H159" s="531"/>
      <c r="I159" s="531"/>
      <c r="J159" s="531"/>
      <c r="K159" s="531"/>
      <c r="L159" s="531"/>
      <c r="M159" s="532"/>
      <c r="N159" s="33">
        <f aca="true" t="shared" si="28" ref="N159:S159">SUM(N160:N162)</f>
        <v>28190.8</v>
      </c>
      <c r="O159" s="33">
        <f t="shared" si="28"/>
        <v>28107.100000000002</v>
      </c>
      <c r="P159" s="33">
        <f t="shared" si="28"/>
        <v>31315.8</v>
      </c>
      <c r="Q159" s="33">
        <f t="shared" si="28"/>
        <v>31315.8</v>
      </c>
      <c r="R159" s="33">
        <f t="shared" si="28"/>
        <v>31315.8</v>
      </c>
      <c r="S159" s="33">
        <f t="shared" si="28"/>
        <v>31315.8</v>
      </c>
    </row>
    <row r="160" spans="1:19" ht="56.25" customHeight="1">
      <c r="A160" s="78">
        <v>902</v>
      </c>
      <c r="B160" s="45" t="s">
        <v>392</v>
      </c>
      <c r="C160" s="11"/>
      <c r="D160" s="10"/>
      <c r="E160" s="10"/>
      <c r="F160" s="10" t="s">
        <v>76</v>
      </c>
      <c r="G160" s="10" t="s">
        <v>77</v>
      </c>
      <c r="H160" s="10" t="s">
        <v>78</v>
      </c>
      <c r="I160" s="28" t="s">
        <v>74</v>
      </c>
      <c r="J160" s="12">
        <v>2</v>
      </c>
      <c r="K160" s="13" t="s">
        <v>168</v>
      </c>
      <c r="L160" s="14">
        <v>120</v>
      </c>
      <c r="M160" s="15">
        <v>210</v>
      </c>
      <c r="N160" s="25">
        <v>632.8</v>
      </c>
      <c r="O160" s="25">
        <v>632.7</v>
      </c>
      <c r="P160" s="25">
        <v>1267.5</v>
      </c>
      <c r="Q160" s="25">
        <v>1267.5</v>
      </c>
      <c r="R160" s="25">
        <v>1267.5</v>
      </c>
      <c r="S160" s="25">
        <v>1267.5</v>
      </c>
    </row>
    <row r="161" spans="1:19" ht="34.5" customHeight="1">
      <c r="A161" s="78">
        <v>902</v>
      </c>
      <c r="B161" s="45" t="s">
        <v>392</v>
      </c>
      <c r="C161" s="11"/>
      <c r="D161" s="10"/>
      <c r="E161" s="10"/>
      <c r="F161" s="10" t="s">
        <v>351</v>
      </c>
      <c r="G161" s="10" t="s">
        <v>315</v>
      </c>
      <c r="H161" s="10" t="s">
        <v>352</v>
      </c>
      <c r="I161" s="28" t="s">
        <v>74</v>
      </c>
      <c r="J161" s="12">
        <v>4</v>
      </c>
      <c r="K161" s="13" t="s">
        <v>167</v>
      </c>
      <c r="L161" s="14">
        <v>120</v>
      </c>
      <c r="M161" s="15">
        <v>210</v>
      </c>
      <c r="N161" s="25">
        <v>27558</v>
      </c>
      <c r="O161" s="25">
        <v>27474.4</v>
      </c>
      <c r="P161" s="25">
        <v>30048.3</v>
      </c>
      <c r="Q161" s="25">
        <v>30048.3</v>
      </c>
      <c r="R161" s="25">
        <v>30048.3</v>
      </c>
      <c r="S161" s="25">
        <v>30048.3</v>
      </c>
    </row>
    <row r="162" spans="1:19" ht="35.25" customHeight="1">
      <c r="A162" s="78">
        <v>902</v>
      </c>
      <c r="B162" s="45" t="s">
        <v>392</v>
      </c>
      <c r="C162" s="11"/>
      <c r="D162" s="10"/>
      <c r="E162" s="10"/>
      <c r="F162" s="10" t="s">
        <v>58</v>
      </c>
      <c r="G162" s="10" t="s">
        <v>315</v>
      </c>
      <c r="H162" s="10" t="s">
        <v>59</v>
      </c>
      <c r="I162" s="28"/>
      <c r="J162" s="12"/>
      <c r="K162" s="13"/>
      <c r="L162" s="14"/>
      <c r="M162" s="15"/>
      <c r="N162" s="25"/>
      <c r="O162" s="25"/>
      <c r="P162" s="25"/>
      <c r="Q162" s="25"/>
      <c r="R162" s="25"/>
      <c r="S162" s="25"/>
    </row>
    <row r="163" spans="1:19" ht="168">
      <c r="A163" s="79">
        <v>902</v>
      </c>
      <c r="B163" s="44" t="s">
        <v>455</v>
      </c>
      <c r="C163" s="79" t="s">
        <v>454</v>
      </c>
      <c r="D163" s="21" t="s">
        <v>497</v>
      </c>
      <c r="E163" s="118" t="s">
        <v>70</v>
      </c>
      <c r="F163" s="534"/>
      <c r="G163" s="535"/>
      <c r="H163" s="536"/>
      <c r="I163" s="34"/>
      <c r="J163" s="34"/>
      <c r="K163" s="35"/>
      <c r="L163" s="36"/>
      <c r="M163" s="26"/>
      <c r="N163" s="33">
        <f aca="true" t="shared" si="29" ref="N163:S163">SUM(N164)</f>
        <v>1328.2</v>
      </c>
      <c r="O163" s="33">
        <f t="shared" si="29"/>
        <v>1328.1</v>
      </c>
      <c r="P163" s="33">
        <f t="shared" si="29"/>
        <v>0</v>
      </c>
      <c r="Q163" s="33">
        <f t="shared" si="29"/>
        <v>0</v>
      </c>
      <c r="R163" s="33">
        <f t="shared" si="29"/>
        <v>0</v>
      </c>
      <c r="S163" s="33">
        <f t="shared" si="29"/>
        <v>0</v>
      </c>
    </row>
    <row r="164" spans="1:19" ht="35.25" customHeight="1">
      <c r="A164" s="78">
        <v>902</v>
      </c>
      <c r="B164" s="45" t="s">
        <v>455</v>
      </c>
      <c r="C164" s="20"/>
      <c r="D164" s="23"/>
      <c r="E164" s="23"/>
      <c r="F164" s="10" t="s">
        <v>76</v>
      </c>
      <c r="G164" s="10" t="s">
        <v>77</v>
      </c>
      <c r="H164" s="10" t="s">
        <v>78</v>
      </c>
      <c r="I164" s="12">
        <v>1300</v>
      </c>
      <c r="J164" s="12">
        <v>1</v>
      </c>
      <c r="K164" s="13" t="s">
        <v>23</v>
      </c>
      <c r="L164" s="14">
        <v>730</v>
      </c>
      <c r="M164" s="22"/>
      <c r="N164" s="43">
        <v>1328.2</v>
      </c>
      <c r="O164" s="43">
        <v>1328.1</v>
      </c>
      <c r="P164" s="43"/>
      <c r="Q164" s="43"/>
      <c r="R164" s="43"/>
      <c r="S164" s="43"/>
    </row>
    <row r="165" spans="1:19" ht="35.25" customHeight="1">
      <c r="A165" s="78">
        <v>902</v>
      </c>
      <c r="B165" s="45" t="s">
        <v>455</v>
      </c>
      <c r="C165" s="20"/>
      <c r="D165" s="23"/>
      <c r="E165" s="23"/>
      <c r="F165" s="10" t="s">
        <v>351</v>
      </c>
      <c r="G165" s="10" t="s">
        <v>331</v>
      </c>
      <c r="H165" s="10" t="s">
        <v>352</v>
      </c>
      <c r="I165" s="12"/>
      <c r="J165" s="12"/>
      <c r="K165" s="13"/>
      <c r="L165" s="14"/>
      <c r="M165" s="22"/>
      <c r="N165" s="43"/>
      <c r="O165" s="43"/>
      <c r="P165" s="43"/>
      <c r="Q165" s="43"/>
      <c r="R165" s="43"/>
      <c r="S165" s="43"/>
    </row>
    <row r="166" spans="1:19" ht="35.25" customHeight="1">
      <c r="A166" s="78">
        <v>902</v>
      </c>
      <c r="B166" s="45" t="s">
        <v>455</v>
      </c>
      <c r="C166" s="20"/>
      <c r="D166" s="10"/>
      <c r="E166" s="10"/>
      <c r="F166" s="10" t="s">
        <v>58</v>
      </c>
      <c r="G166" s="10" t="s">
        <v>331</v>
      </c>
      <c r="H166" s="10" t="s">
        <v>59</v>
      </c>
      <c r="I166" s="12"/>
      <c r="J166" s="12"/>
      <c r="K166" s="13"/>
      <c r="L166" s="14"/>
      <c r="M166" s="15"/>
      <c r="N166" s="25"/>
      <c r="O166" s="25"/>
      <c r="P166" s="25"/>
      <c r="Q166" s="25"/>
      <c r="R166" s="25"/>
      <c r="S166" s="25"/>
    </row>
    <row r="167" spans="1:19" ht="136.5">
      <c r="A167" s="79">
        <v>902</v>
      </c>
      <c r="B167" s="44" t="s">
        <v>498</v>
      </c>
      <c r="C167" s="79" t="s">
        <v>499</v>
      </c>
      <c r="D167" s="21" t="s">
        <v>500</v>
      </c>
      <c r="E167" s="118" t="s">
        <v>70</v>
      </c>
      <c r="F167" s="534"/>
      <c r="G167" s="535"/>
      <c r="H167" s="536"/>
      <c r="I167" s="34"/>
      <c r="J167" s="34"/>
      <c r="K167" s="35"/>
      <c r="L167" s="36"/>
      <c r="M167" s="26"/>
      <c r="N167" s="33">
        <f aca="true" t="shared" si="30" ref="N167:S167">SUM(N168)</f>
        <v>6.4</v>
      </c>
      <c r="O167" s="33">
        <f t="shared" si="30"/>
        <v>6.4</v>
      </c>
      <c r="P167" s="33">
        <f t="shared" si="30"/>
        <v>6.4</v>
      </c>
      <c r="Q167" s="33">
        <f t="shared" si="30"/>
        <v>171.5</v>
      </c>
      <c r="R167" s="33">
        <f t="shared" si="30"/>
        <v>1954.6</v>
      </c>
      <c r="S167" s="33">
        <f t="shared" si="30"/>
        <v>1954.6</v>
      </c>
    </row>
    <row r="168" spans="1:19" ht="146.25">
      <c r="A168" s="78">
        <v>902</v>
      </c>
      <c r="B168" s="45" t="s">
        <v>498</v>
      </c>
      <c r="C168" s="20"/>
      <c r="D168" s="23"/>
      <c r="E168" s="23"/>
      <c r="F168" s="10" t="s">
        <v>501</v>
      </c>
      <c r="G168" s="212" t="s">
        <v>504</v>
      </c>
      <c r="H168" s="212" t="s">
        <v>507</v>
      </c>
      <c r="I168" s="12">
        <v>1300</v>
      </c>
      <c r="J168" s="12">
        <v>1</v>
      </c>
      <c r="K168" s="13" t="s">
        <v>23</v>
      </c>
      <c r="L168" s="14">
        <v>730</v>
      </c>
      <c r="M168" s="22"/>
      <c r="N168" s="43">
        <v>6.4</v>
      </c>
      <c r="O168" s="43">
        <v>6.4</v>
      </c>
      <c r="P168" s="43">
        <v>6.4</v>
      </c>
      <c r="Q168" s="43">
        <v>171.5</v>
      </c>
      <c r="R168" s="43">
        <v>1954.6</v>
      </c>
      <c r="S168" s="43">
        <v>1954.6</v>
      </c>
    </row>
    <row r="169" spans="1:19" ht="123.75">
      <c r="A169" s="78">
        <v>902</v>
      </c>
      <c r="B169" s="45" t="s">
        <v>498</v>
      </c>
      <c r="C169" s="20"/>
      <c r="D169" s="23"/>
      <c r="E169" s="23"/>
      <c r="F169" s="10" t="s">
        <v>502</v>
      </c>
      <c r="G169" s="212" t="s">
        <v>504</v>
      </c>
      <c r="H169" s="212" t="s">
        <v>505</v>
      </c>
      <c r="I169" s="12"/>
      <c r="J169" s="12"/>
      <c r="K169" s="13"/>
      <c r="L169" s="14"/>
      <c r="M169" s="22"/>
      <c r="N169" s="43"/>
      <c r="O169" s="43"/>
      <c r="P169" s="43"/>
      <c r="Q169" s="43"/>
      <c r="R169" s="43"/>
      <c r="S169" s="43"/>
    </row>
    <row r="170" spans="1:19" ht="123.75">
      <c r="A170" s="78">
        <v>902</v>
      </c>
      <c r="B170" s="45" t="s">
        <v>498</v>
      </c>
      <c r="C170" s="20"/>
      <c r="D170" s="10"/>
      <c r="E170" s="10"/>
      <c r="F170" s="10" t="s">
        <v>503</v>
      </c>
      <c r="G170" s="212" t="s">
        <v>504</v>
      </c>
      <c r="H170" s="212" t="s">
        <v>506</v>
      </c>
      <c r="I170" s="12"/>
      <c r="J170" s="12"/>
      <c r="K170" s="13"/>
      <c r="L170" s="14"/>
      <c r="M170" s="15"/>
      <c r="N170" s="25"/>
      <c r="O170" s="25"/>
      <c r="P170" s="25"/>
      <c r="Q170" s="25"/>
      <c r="R170" s="25"/>
      <c r="S170" s="25"/>
    </row>
    <row r="171" spans="1:19" ht="180" customHeight="1">
      <c r="A171" s="79">
        <v>902</v>
      </c>
      <c r="B171" s="47" t="s">
        <v>458</v>
      </c>
      <c r="C171" s="79" t="s">
        <v>457</v>
      </c>
      <c r="D171" s="21" t="s">
        <v>456</v>
      </c>
      <c r="E171" s="118" t="s">
        <v>70</v>
      </c>
      <c r="F171" s="498"/>
      <c r="G171" s="498"/>
      <c r="H171" s="498"/>
      <c r="I171" s="498"/>
      <c r="J171" s="498"/>
      <c r="K171" s="498"/>
      <c r="L171" s="498"/>
      <c r="M171" s="499"/>
      <c r="N171" s="33">
        <f aca="true" t="shared" si="31" ref="N171:S171">SUM(N172+N173+N174+N175+N176+N177+N178+N179+N180)</f>
        <v>33369.1</v>
      </c>
      <c r="O171" s="33">
        <f t="shared" si="31"/>
        <v>32911.200000000004</v>
      </c>
      <c r="P171" s="33">
        <f t="shared" si="31"/>
        <v>20369.8</v>
      </c>
      <c r="Q171" s="33">
        <f t="shared" si="31"/>
        <v>20344.8</v>
      </c>
      <c r="R171" s="33">
        <f t="shared" si="31"/>
        <v>20344.8</v>
      </c>
      <c r="S171" s="33">
        <f t="shared" si="31"/>
        <v>20344.8</v>
      </c>
    </row>
    <row r="172" spans="1:19" ht="24" customHeight="1">
      <c r="A172" s="208">
        <v>902</v>
      </c>
      <c r="B172" s="207" t="s">
        <v>458</v>
      </c>
      <c r="C172" s="190"/>
      <c r="D172" s="217"/>
      <c r="E172" s="217"/>
      <c r="F172" s="204" t="s">
        <v>76</v>
      </c>
      <c r="G172" s="204" t="s">
        <v>86</v>
      </c>
      <c r="H172" s="204" t="s">
        <v>78</v>
      </c>
      <c r="I172" s="205">
        <v>100</v>
      </c>
      <c r="J172" s="205">
        <v>13</v>
      </c>
      <c r="K172" s="206" t="s">
        <v>233</v>
      </c>
      <c r="L172" s="14">
        <v>110</v>
      </c>
      <c r="M172" s="15"/>
      <c r="N172" s="25">
        <v>5992.3</v>
      </c>
      <c r="O172" s="25">
        <v>5992.3</v>
      </c>
      <c r="P172" s="25">
        <v>6311.4</v>
      </c>
      <c r="Q172" s="25">
        <v>6311.4</v>
      </c>
      <c r="R172" s="25">
        <v>6311.4</v>
      </c>
      <c r="S172" s="25">
        <v>6311.4</v>
      </c>
    </row>
    <row r="173" spans="1:19" ht="45" customHeight="1">
      <c r="A173" s="78">
        <v>902</v>
      </c>
      <c r="B173" s="45" t="s">
        <v>458</v>
      </c>
      <c r="C173" s="11"/>
      <c r="D173" s="10"/>
      <c r="E173" s="10"/>
      <c r="F173" s="10" t="s">
        <v>351</v>
      </c>
      <c r="G173" s="10" t="s">
        <v>327</v>
      </c>
      <c r="H173" s="10" t="s">
        <v>352</v>
      </c>
      <c r="I173" s="12">
        <v>100</v>
      </c>
      <c r="J173" s="12">
        <v>13</v>
      </c>
      <c r="K173" s="13" t="s">
        <v>233</v>
      </c>
      <c r="L173" s="14">
        <v>240</v>
      </c>
      <c r="M173" s="15"/>
      <c r="N173" s="25">
        <v>789</v>
      </c>
      <c r="O173" s="25">
        <v>788.9</v>
      </c>
      <c r="P173" s="25">
        <v>827.3</v>
      </c>
      <c r="Q173" s="25">
        <v>802.3</v>
      </c>
      <c r="R173" s="25">
        <v>802.3</v>
      </c>
      <c r="S173" s="25">
        <v>802.3</v>
      </c>
    </row>
    <row r="174" spans="1:19" ht="48.75" customHeight="1">
      <c r="A174" s="78">
        <v>902</v>
      </c>
      <c r="B174" s="45" t="s">
        <v>458</v>
      </c>
      <c r="C174" s="11"/>
      <c r="D174" s="10"/>
      <c r="E174" s="10"/>
      <c r="F174" s="10" t="s">
        <v>351</v>
      </c>
      <c r="G174" s="10" t="s">
        <v>327</v>
      </c>
      <c r="H174" s="10" t="s">
        <v>352</v>
      </c>
      <c r="I174" s="12">
        <v>100</v>
      </c>
      <c r="J174" s="12">
        <v>13</v>
      </c>
      <c r="K174" s="13" t="s">
        <v>233</v>
      </c>
      <c r="L174" s="14">
        <v>850</v>
      </c>
      <c r="M174" s="15"/>
      <c r="N174" s="25">
        <v>8.7</v>
      </c>
      <c r="O174" s="25">
        <v>8.6</v>
      </c>
      <c r="P174" s="25">
        <v>10.8</v>
      </c>
      <c r="Q174" s="25">
        <v>10.8</v>
      </c>
      <c r="R174" s="25">
        <v>10.8</v>
      </c>
      <c r="S174" s="25">
        <v>10.8</v>
      </c>
    </row>
    <row r="175" spans="1:19" ht="67.5">
      <c r="A175" s="208">
        <v>902</v>
      </c>
      <c r="B175" s="207" t="s">
        <v>458</v>
      </c>
      <c r="C175" s="190"/>
      <c r="D175" s="204"/>
      <c r="E175" s="204"/>
      <c r="F175" s="204" t="s">
        <v>255</v>
      </c>
      <c r="G175" s="204" t="s">
        <v>176</v>
      </c>
      <c r="H175" s="204" t="s">
        <v>256</v>
      </c>
      <c r="I175" s="205">
        <v>100</v>
      </c>
      <c r="J175" s="205">
        <v>13</v>
      </c>
      <c r="K175" s="206" t="s">
        <v>4</v>
      </c>
      <c r="L175" s="14">
        <v>110</v>
      </c>
      <c r="M175" s="15"/>
      <c r="N175" s="180">
        <v>6302.3</v>
      </c>
      <c r="O175" s="180">
        <v>6282.9</v>
      </c>
      <c r="P175" s="25"/>
      <c r="Q175" s="25"/>
      <c r="R175" s="25"/>
      <c r="S175" s="25"/>
    </row>
    <row r="176" spans="1:19" ht="71.25" customHeight="1">
      <c r="A176" s="78">
        <v>902</v>
      </c>
      <c r="B176" s="45" t="s">
        <v>458</v>
      </c>
      <c r="C176" s="11"/>
      <c r="D176" s="10"/>
      <c r="E176" s="10"/>
      <c r="F176" s="10" t="s">
        <v>239</v>
      </c>
      <c r="G176" s="10" t="s">
        <v>176</v>
      </c>
      <c r="H176" s="10" t="s">
        <v>240</v>
      </c>
      <c r="I176" s="12">
        <v>100</v>
      </c>
      <c r="J176" s="12">
        <v>13</v>
      </c>
      <c r="K176" s="13" t="s">
        <v>4</v>
      </c>
      <c r="L176" s="14">
        <v>240</v>
      </c>
      <c r="M176" s="15"/>
      <c r="N176" s="25">
        <v>1537.9</v>
      </c>
      <c r="O176" s="25">
        <v>1502.6</v>
      </c>
      <c r="P176" s="25"/>
      <c r="Q176" s="25"/>
      <c r="R176" s="25"/>
      <c r="S176" s="25"/>
    </row>
    <row r="177" spans="1:19" ht="90" customHeight="1">
      <c r="A177" s="78">
        <v>902</v>
      </c>
      <c r="B177" s="45" t="s">
        <v>458</v>
      </c>
      <c r="C177" s="11"/>
      <c r="D177" s="10"/>
      <c r="E177" s="10"/>
      <c r="F177" s="54" t="s">
        <v>378</v>
      </c>
      <c r="G177" s="54" t="s">
        <v>176</v>
      </c>
      <c r="H177" s="54" t="s">
        <v>377</v>
      </c>
      <c r="I177" s="12">
        <v>100</v>
      </c>
      <c r="J177" s="12">
        <v>13</v>
      </c>
      <c r="K177" s="13" t="s">
        <v>4</v>
      </c>
      <c r="L177" s="14">
        <v>850</v>
      </c>
      <c r="M177" s="15"/>
      <c r="N177" s="25">
        <v>34.6</v>
      </c>
      <c r="O177" s="25">
        <v>32</v>
      </c>
      <c r="P177" s="25"/>
      <c r="Q177" s="25"/>
      <c r="R177" s="25"/>
      <c r="S177" s="25"/>
    </row>
    <row r="178" spans="1:19" ht="56.25">
      <c r="A178" s="208">
        <v>902</v>
      </c>
      <c r="B178" s="207" t="s">
        <v>458</v>
      </c>
      <c r="C178" s="190"/>
      <c r="D178" s="204"/>
      <c r="E178" s="204"/>
      <c r="F178" s="204" t="s">
        <v>42</v>
      </c>
      <c r="G178" s="204" t="s">
        <v>41</v>
      </c>
      <c r="H178" s="204" t="s">
        <v>43</v>
      </c>
      <c r="I178" s="205">
        <v>100</v>
      </c>
      <c r="J178" s="205">
        <v>13</v>
      </c>
      <c r="K178" s="206" t="s">
        <v>20</v>
      </c>
      <c r="L178" s="14">
        <v>110</v>
      </c>
      <c r="M178" s="15"/>
      <c r="N178" s="25">
        <v>7935</v>
      </c>
      <c r="O178" s="25">
        <v>7889.3</v>
      </c>
      <c r="P178" s="25">
        <v>8556.7</v>
      </c>
      <c r="Q178" s="25">
        <v>8556.7</v>
      </c>
      <c r="R178" s="25">
        <v>8556.7</v>
      </c>
      <c r="S178" s="25">
        <v>8556.7</v>
      </c>
    </row>
    <row r="179" spans="1:19" ht="61.5" customHeight="1">
      <c r="A179" s="78">
        <v>902</v>
      </c>
      <c r="B179" s="45" t="s">
        <v>458</v>
      </c>
      <c r="C179" s="11"/>
      <c r="D179" s="10"/>
      <c r="E179" s="10"/>
      <c r="F179" s="54" t="s">
        <v>375</v>
      </c>
      <c r="G179" s="54" t="s">
        <v>41</v>
      </c>
      <c r="H179" s="54" t="s">
        <v>376</v>
      </c>
      <c r="I179" s="12">
        <v>100</v>
      </c>
      <c r="J179" s="12">
        <v>13</v>
      </c>
      <c r="K179" s="13" t="s">
        <v>20</v>
      </c>
      <c r="L179" s="14">
        <v>240</v>
      </c>
      <c r="M179" s="15">
        <v>210</v>
      </c>
      <c r="N179" s="25">
        <v>10605.3</v>
      </c>
      <c r="O179" s="25">
        <v>10267.5</v>
      </c>
      <c r="P179" s="25">
        <v>4471.4</v>
      </c>
      <c r="Q179" s="25">
        <v>4471.4</v>
      </c>
      <c r="R179" s="25">
        <v>4471.4</v>
      </c>
      <c r="S179" s="25">
        <v>4471.4</v>
      </c>
    </row>
    <row r="180" spans="1:19" ht="90" customHeight="1">
      <c r="A180" s="78">
        <v>902</v>
      </c>
      <c r="B180" s="45" t="s">
        <v>458</v>
      </c>
      <c r="C180" s="11"/>
      <c r="D180" s="10"/>
      <c r="E180" s="10"/>
      <c r="F180" s="10" t="s">
        <v>289</v>
      </c>
      <c r="G180" s="10" t="s">
        <v>165</v>
      </c>
      <c r="H180" s="10" t="s">
        <v>144</v>
      </c>
      <c r="I180" s="12">
        <v>100</v>
      </c>
      <c r="J180" s="12">
        <v>13</v>
      </c>
      <c r="K180" s="13" t="s">
        <v>20</v>
      </c>
      <c r="L180" s="14">
        <v>850</v>
      </c>
      <c r="M180" s="15"/>
      <c r="N180" s="25">
        <v>164</v>
      </c>
      <c r="O180" s="25">
        <v>147.1</v>
      </c>
      <c r="P180" s="25">
        <v>192.2</v>
      </c>
      <c r="Q180" s="25">
        <v>192.2</v>
      </c>
      <c r="R180" s="25">
        <v>192.2</v>
      </c>
      <c r="S180" s="25">
        <v>192.2</v>
      </c>
    </row>
    <row r="181" spans="1:19" ht="107.25" customHeight="1">
      <c r="A181" s="79">
        <v>902</v>
      </c>
      <c r="B181" s="47" t="s">
        <v>460</v>
      </c>
      <c r="C181" s="79" t="s">
        <v>459</v>
      </c>
      <c r="D181" s="21" t="s">
        <v>461</v>
      </c>
      <c r="E181" s="118" t="s">
        <v>70</v>
      </c>
      <c r="F181" s="498"/>
      <c r="G181" s="498"/>
      <c r="H181" s="498"/>
      <c r="I181" s="498"/>
      <c r="J181" s="498"/>
      <c r="K181" s="498"/>
      <c r="L181" s="498"/>
      <c r="M181" s="499"/>
      <c r="N181" s="33">
        <f aca="true" t="shared" si="32" ref="N181:S181">SUM(N182:N185)</f>
        <v>277.3</v>
      </c>
      <c r="O181" s="33">
        <f t="shared" si="32"/>
        <v>277.2</v>
      </c>
      <c r="P181" s="33">
        <f t="shared" si="32"/>
        <v>483</v>
      </c>
      <c r="Q181" s="33">
        <f t="shared" si="32"/>
        <v>483</v>
      </c>
      <c r="R181" s="33">
        <f t="shared" si="32"/>
        <v>483</v>
      </c>
      <c r="S181" s="33">
        <f t="shared" si="32"/>
        <v>483</v>
      </c>
    </row>
    <row r="182" spans="1:19" ht="63.75" customHeight="1">
      <c r="A182" s="78">
        <v>902</v>
      </c>
      <c r="B182" s="45" t="s">
        <v>460</v>
      </c>
      <c r="C182" s="11"/>
      <c r="D182" s="10"/>
      <c r="E182" s="10"/>
      <c r="F182" s="10" t="s">
        <v>76</v>
      </c>
      <c r="G182" s="10" t="s">
        <v>155</v>
      </c>
      <c r="H182" s="10" t="s">
        <v>78</v>
      </c>
      <c r="I182" s="12">
        <v>100</v>
      </c>
      <c r="J182" s="12">
        <v>13</v>
      </c>
      <c r="K182" s="13" t="s">
        <v>215</v>
      </c>
      <c r="L182" s="14">
        <v>240</v>
      </c>
      <c r="M182" s="15">
        <v>0</v>
      </c>
      <c r="N182" s="25">
        <v>277.3</v>
      </c>
      <c r="O182" s="25">
        <v>277.2</v>
      </c>
      <c r="P182" s="25">
        <v>483</v>
      </c>
      <c r="Q182" s="25">
        <v>483</v>
      </c>
      <c r="R182" s="25">
        <v>483</v>
      </c>
      <c r="S182" s="25">
        <v>483</v>
      </c>
    </row>
    <row r="183" spans="1:19" ht="51.75" customHeight="1">
      <c r="A183" s="78">
        <v>902</v>
      </c>
      <c r="B183" s="45" t="s">
        <v>460</v>
      </c>
      <c r="C183" s="20"/>
      <c r="D183" s="23"/>
      <c r="E183" s="23"/>
      <c r="F183" s="10" t="s">
        <v>351</v>
      </c>
      <c r="G183" s="10" t="s">
        <v>330</v>
      </c>
      <c r="H183" s="10" t="s">
        <v>352</v>
      </c>
      <c r="I183" s="12"/>
      <c r="J183" s="12"/>
      <c r="K183" s="13"/>
      <c r="L183" s="14"/>
      <c r="M183" s="15"/>
      <c r="N183" s="25"/>
      <c r="O183" s="25"/>
      <c r="P183" s="25"/>
      <c r="Q183" s="25"/>
      <c r="R183" s="25"/>
      <c r="S183" s="25"/>
    </row>
    <row r="184" spans="1:19" ht="56.25">
      <c r="A184" s="78">
        <v>902</v>
      </c>
      <c r="B184" s="45" t="s">
        <v>460</v>
      </c>
      <c r="C184" s="20"/>
      <c r="D184" s="23"/>
      <c r="E184" s="23"/>
      <c r="F184" s="10" t="s">
        <v>58</v>
      </c>
      <c r="G184" s="10" t="s">
        <v>330</v>
      </c>
      <c r="H184" s="10" t="s">
        <v>59</v>
      </c>
      <c r="I184" s="12"/>
      <c r="J184" s="12"/>
      <c r="K184" s="13"/>
      <c r="L184" s="14"/>
      <c r="M184" s="15"/>
      <c r="N184" s="25"/>
      <c r="O184" s="25"/>
      <c r="P184" s="25"/>
      <c r="Q184" s="25"/>
      <c r="R184" s="25"/>
      <c r="S184" s="25"/>
    </row>
    <row r="185" spans="1:19" ht="104.25" customHeight="1">
      <c r="A185" s="78">
        <v>902</v>
      </c>
      <c r="B185" s="45" t="s">
        <v>460</v>
      </c>
      <c r="C185" s="136"/>
      <c r="D185" s="137"/>
      <c r="E185" s="23"/>
      <c r="F185" s="10" t="s">
        <v>341</v>
      </c>
      <c r="G185" s="10" t="s">
        <v>111</v>
      </c>
      <c r="H185" s="10" t="s">
        <v>147</v>
      </c>
      <c r="I185" s="12"/>
      <c r="J185" s="12"/>
      <c r="K185" s="13"/>
      <c r="L185" s="14"/>
      <c r="M185" s="15"/>
      <c r="N185" s="25"/>
      <c r="O185" s="25"/>
      <c r="P185" s="25"/>
      <c r="Q185" s="25"/>
      <c r="R185" s="25"/>
      <c r="S185" s="25"/>
    </row>
    <row r="186" spans="1:19" ht="156.75" customHeight="1">
      <c r="A186" s="79">
        <v>902</v>
      </c>
      <c r="B186" s="47" t="s">
        <v>463</v>
      </c>
      <c r="C186" s="79" t="s">
        <v>462</v>
      </c>
      <c r="D186" s="27" t="s">
        <v>393</v>
      </c>
      <c r="E186" s="118" t="s">
        <v>70</v>
      </c>
      <c r="F186" s="534"/>
      <c r="G186" s="535"/>
      <c r="H186" s="535"/>
      <c r="I186" s="535"/>
      <c r="J186" s="535"/>
      <c r="K186" s="535"/>
      <c r="L186" s="535"/>
      <c r="M186" s="536"/>
      <c r="N186" s="33">
        <f aca="true" t="shared" si="33" ref="N186:S186">SUM(N187:N190)</f>
        <v>2364.9</v>
      </c>
      <c r="O186" s="33">
        <f t="shared" si="33"/>
        <v>2364.4</v>
      </c>
      <c r="P186" s="33">
        <f t="shared" si="33"/>
        <v>2000</v>
      </c>
      <c r="Q186" s="33">
        <f t="shared" si="33"/>
        <v>200</v>
      </c>
      <c r="R186" s="33">
        <f t="shared" si="33"/>
        <v>200</v>
      </c>
      <c r="S186" s="33">
        <f t="shared" si="33"/>
        <v>200</v>
      </c>
    </row>
    <row r="187" spans="1:19" ht="45" customHeight="1">
      <c r="A187" s="78">
        <v>902</v>
      </c>
      <c r="B187" s="45" t="s">
        <v>463</v>
      </c>
      <c r="C187" s="20"/>
      <c r="D187" s="23"/>
      <c r="E187" s="23"/>
      <c r="F187" s="10" t="s">
        <v>76</v>
      </c>
      <c r="G187" s="10" t="s">
        <v>252</v>
      </c>
      <c r="H187" s="10" t="s">
        <v>78</v>
      </c>
      <c r="I187" s="28" t="s">
        <v>210</v>
      </c>
      <c r="J187" s="12">
        <v>1</v>
      </c>
      <c r="K187" s="13" t="s">
        <v>21</v>
      </c>
      <c r="L187" s="14">
        <v>240</v>
      </c>
      <c r="M187" s="22"/>
      <c r="N187" s="25">
        <v>1595.9</v>
      </c>
      <c r="O187" s="25">
        <v>1595.4</v>
      </c>
      <c r="P187" s="25">
        <v>1200.5</v>
      </c>
      <c r="Q187" s="25">
        <v>120</v>
      </c>
      <c r="R187" s="25">
        <v>120</v>
      </c>
      <c r="S187" s="25">
        <v>120</v>
      </c>
    </row>
    <row r="188" spans="1:19" ht="30.75" customHeight="1">
      <c r="A188" s="78">
        <v>902</v>
      </c>
      <c r="B188" s="45" t="s">
        <v>463</v>
      </c>
      <c r="C188" s="20"/>
      <c r="D188" s="23"/>
      <c r="E188" s="23"/>
      <c r="F188" s="10" t="s">
        <v>351</v>
      </c>
      <c r="G188" s="10" t="s">
        <v>328</v>
      </c>
      <c r="H188" s="10" t="s">
        <v>352</v>
      </c>
      <c r="I188" s="28" t="s">
        <v>210</v>
      </c>
      <c r="J188" s="12">
        <v>2</v>
      </c>
      <c r="K188" s="13" t="s">
        <v>21</v>
      </c>
      <c r="L188" s="14">
        <v>240</v>
      </c>
      <c r="M188" s="22"/>
      <c r="N188" s="25">
        <v>769</v>
      </c>
      <c r="O188" s="25">
        <v>769</v>
      </c>
      <c r="P188" s="25">
        <v>799.5</v>
      </c>
      <c r="Q188" s="25">
        <v>80</v>
      </c>
      <c r="R188" s="25">
        <v>80</v>
      </c>
      <c r="S188" s="25">
        <v>80</v>
      </c>
    </row>
    <row r="189" spans="1:19" ht="30.75" customHeight="1">
      <c r="A189" s="78">
        <v>902</v>
      </c>
      <c r="B189" s="45" t="s">
        <v>463</v>
      </c>
      <c r="C189" s="20"/>
      <c r="D189" s="23"/>
      <c r="E189" s="23"/>
      <c r="F189" s="10" t="s">
        <v>58</v>
      </c>
      <c r="G189" s="10" t="s">
        <v>328</v>
      </c>
      <c r="H189" s="10" t="s">
        <v>59</v>
      </c>
      <c r="I189" s="28"/>
      <c r="J189" s="12"/>
      <c r="K189" s="13"/>
      <c r="L189" s="14"/>
      <c r="M189" s="22"/>
      <c r="N189" s="25"/>
      <c r="O189" s="25"/>
      <c r="P189" s="25"/>
      <c r="Q189" s="25"/>
      <c r="R189" s="25"/>
      <c r="S189" s="25"/>
    </row>
    <row r="190" spans="1:19" ht="69" customHeight="1">
      <c r="A190" s="78">
        <v>902</v>
      </c>
      <c r="B190" s="45" t="s">
        <v>463</v>
      </c>
      <c r="C190" s="20"/>
      <c r="D190" s="23"/>
      <c r="E190" s="23"/>
      <c r="F190" s="10" t="s">
        <v>31</v>
      </c>
      <c r="G190" s="10" t="s">
        <v>165</v>
      </c>
      <c r="H190" s="10" t="s">
        <v>152</v>
      </c>
      <c r="I190" s="28"/>
      <c r="J190" s="12"/>
      <c r="K190" s="13"/>
      <c r="L190" s="14"/>
      <c r="M190" s="22"/>
      <c r="N190" s="25"/>
      <c r="O190" s="25"/>
      <c r="P190" s="25"/>
      <c r="Q190" s="25"/>
      <c r="R190" s="25"/>
      <c r="S190" s="25"/>
    </row>
    <row r="191" spans="1:19" ht="273.75" customHeight="1">
      <c r="A191" s="79">
        <v>902</v>
      </c>
      <c r="B191" s="47" t="s">
        <v>465</v>
      </c>
      <c r="C191" s="79" t="s">
        <v>464</v>
      </c>
      <c r="D191" s="21" t="s">
        <v>291</v>
      </c>
      <c r="E191" s="118" t="s">
        <v>70</v>
      </c>
      <c r="F191" s="498"/>
      <c r="G191" s="498"/>
      <c r="H191" s="498"/>
      <c r="I191" s="498"/>
      <c r="J191" s="498"/>
      <c r="K191" s="498"/>
      <c r="L191" s="498"/>
      <c r="M191" s="499"/>
      <c r="N191" s="33">
        <f aca="true" t="shared" si="34" ref="N191:S191">SUM(N192:N196)</f>
        <v>163.5</v>
      </c>
      <c r="O191" s="33">
        <f t="shared" si="34"/>
        <v>163.5</v>
      </c>
      <c r="P191" s="33">
        <f t="shared" si="34"/>
        <v>32.7</v>
      </c>
      <c r="Q191" s="33">
        <f t="shared" si="34"/>
        <v>0</v>
      </c>
      <c r="R191" s="33">
        <f t="shared" si="34"/>
        <v>0</v>
      </c>
      <c r="S191" s="33">
        <f t="shared" si="34"/>
        <v>0</v>
      </c>
    </row>
    <row r="192" spans="1:19" ht="67.5">
      <c r="A192" s="78">
        <v>902</v>
      </c>
      <c r="B192" s="45" t="s">
        <v>465</v>
      </c>
      <c r="C192" s="11"/>
      <c r="D192" s="10"/>
      <c r="E192" s="10"/>
      <c r="F192" s="10" t="s">
        <v>76</v>
      </c>
      <c r="G192" s="10" t="s">
        <v>339</v>
      </c>
      <c r="H192" s="10" t="s">
        <v>78</v>
      </c>
      <c r="I192" s="63">
        <v>700</v>
      </c>
      <c r="J192" s="63">
        <v>5</v>
      </c>
      <c r="K192" s="64" t="s">
        <v>214</v>
      </c>
      <c r="L192" s="65">
        <v>610</v>
      </c>
      <c r="M192" s="66">
        <v>0</v>
      </c>
      <c r="N192" s="67">
        <v>153</v>
      </c>
      <c r="O192" s="67">
        <v>153</v>
      </c>
      <c r="P192" s="67"/>
      <c r="Q192" s="67"/>
      <c r="R192" s="67"/>
      <c r="S192" s="67"/>
    </row>
    <row r="193" spans="1:19" ht="27.75" customHeight="1">
      <c r="A193" s="78">
        <v>902</v>
      </c>
      <c r="B193" s="45" t="s">
        <v>465</v>
      </c>
      <c r="C193" s="20"/>
      <c r="D193" s="23"/>
      <c r="E193" s="23"/>
      <c r="F193" s="10" t="s">
        <v>351</v>
      </c>
      <c r="G193" s="10" t="s">
        <v>329</v>
      </c>
      <c r="H193" s="10" t="s">
        <v>352</v>
      </c>
      <c r="I193" s="63">
        <v>700</v>
      </c>
      <c r="J193" s="63">
        <v>5</v>
      </c>
      <c r="K193" s="64" t="s">
        <v>246</v>
      </c>
      <c r="L193" s="65">
        <v>610</v>
      </c>
      <c r="M193" s="66">
        <v>0</v>
      </c>
      <c r="N193" s="67">
        <v>10.5</v>
      </c>
      <c r="O193" s="67">
        <v>10.5</v>
      </c>
      <c r="P193" s="67"/>
      <c r="Q193" s="67"/>
      <c r="R193" s="67"/>
      <c r="S193" s="67"/>
    </row>
    <row r="194" spans="1:19" ht="30.75" customHeight="1">
      <c r="A194" s="78">
        <v>902</v>
      </c>
      <c r="B194" s="45" t="s">
        <v>465</v>
      </c>
      <c r="C194" s="20"/>
      <c r="D194" s="23"/>
      <c r="E194" s="23"/>
      <c r="F194" s="10" t="s">
        <v>58</v>
      </c>
      <c r="G194" s="10" t="s">
        <v>329</v>
      </c>
      <c r="H194" s="10" t="s">
        <v>59</v>
      </c>
      <c r="I194" s="63">
        <v>700</v>
      </c>
      <c r="J194" s="63">
        <v>5</v>
      </c>
      <c r="K194" s="64" t="s">
        <v>494</v>
      </c>
      <c r="L194" s="65">
        <v>610</v>
      </c>
      <c r="M194" s="66">
        <v>0</v>
      </c>
      <c r="N194" s="67">
        <v>0</v>
      </c>
      <c r="O194" s="67">
        <v>0</v>
      </c>
      <c r="P194" s="67">
        <v>32.7</v>
      </c>
      <c r="Q194" s="67"/>
      <c r="R194" s="67"/>
      <c r="S194" s="67"/>
    </row>
    <row r="195" spans="1:19" ht="31.5" customHeight="1">
      <c r="A195" s="78">
        <v>902</v>
      </c>
      <c r="B195" s="45" t="s">
        <v>465</v>
      </c>
      <c r="C195" s="20"/>
      <c r="D195" s="23"/>
      <c r="E195" s="23"/>
      <c r="F195" s="10" t="s">
        <v>335</v>
      </c>
      <c r="G195" s="10" t="s">
        <v>258</v>
      </c>
      <c r="H195" s="10" t="s">
        <v>259</v>
      </c>
      <c r="I195" s="12"/>
      <c r="J195" s="12"/>
      <c r="K195" s="13"/>
      <c r="L195" s="14"/>
      <c r="M195" s="15"/>
      <c r="N195" s="25"/>
      <c r="O195" s="25"/>
      <c r="P195" s="25"/>
      <c r="Q195" s="25"/>
      <c r="R195" s="25"/>
      <c r="S195" s="25"/>
    </row>
    <row r="196" spans="1:19" ht="31.5" customHeight="1">
      <c r="A196" s="78">
        <v>902</v>
      </c>
      <c r="B196" s="45" t="s">
        <v>465</v>
      </c>
      <c r="C196" s="20"/>
      <c r="D196" s="23"/>
      <c r="E196" s="23"/>
      <c r="F196" s="10" t="s">
        <v>336</v>
      </c>
      <c r="G196" s="10" t="s">
        <v>258</v>
      </c>
      <c r="H196" s="10" t="s">
        <v>259</v>
      </c>
      <c r="I196" s="12"/>
      <c r="J196" s="12"/>
      <c r="K196" s="13"/>
      <c r="L196" s="14"/>
      <c r="M196" s="15"/>
      <c r="N196" s="25"/>
      <c r="O196" s="25"/>
      <c r="P196" s="25"/>
      <c r="Q196" s="25"/>
      <c r="R196" s="25"/>
      <c r="S196" s="25"/>
    </row>
    <row r="197" spans="1:19" ht="78" customHeight="1">
      <c r="A197" s="78">
        <v>902</v>
      </c>
      <c r="B197" s="45" t="s">
        <v>465</v>
      </c>
      <c r="C197" s="20"/>
      <c r="D197" s="23"/>
      <c r="E197" s="23"/>
      <c r="F197" s="10" t="s">
        <v>140</v>
      </c>
      <c r="G197" s="10" t="s">
        <v>165</v>
      </c>
      <c r="H197" s="10" t="s">
        <v>141</v>
      </c>
      <c r="I197" s="12"/>
      <c r="J197" s="12"/>
      <c r="K197" s="13"/>
      <c r="L197" s="14"/>
      <c r="M197" s="22"/>
      <c r="N197" s="25"/>
      <c r="O197" s="25"/>
      <c r="P197" s="25"/>
      <c r="Q197" s="25"/>
      <c r="R197" s="25"/>
      <c r="S197" s="25"/>
    </row>
    <row r="198" spans="1:19" ht="63" customHeight="1">
      <c r="A198" s="78">
        <v>902</v>
      </c>
      <c r="B198" s="45" t="s">
        <v>465</v>
      </c>
      <c r="C198" s="20"/>
      <c r="D198" s="23"/>
      <c r="E198" s="23"/>
      <c r="F198" s="54" t="s">
        <v>384</v>
      </c>
      <c r="G198" s="54" t="s">
        <v>165</v>
      </c>
      <c r="H198" s="54" t="s">
        <v>125</v>
      </c>
      <c r="I198" s="12"/>
      <c r="J198" s="12"/>
      <c r="K198" s="13"/>
      <c r="L198" s="14"/>
      <c r="M198" s="22"/>
      <c r="N198" s="25"/>
      <c r="O198" s="25"/>
      <c r="P198" s="25"/>
      <c r="Q198" s="25"/>
      <c r="R198" s="25"/>
      <c r="S198" s="25"/>
    </row>
    <row r="199" spans="1:19" ht="42" customHeight="1">
      <c r="A199" s="82">
        <v>902</v>
      </c>
      <c r="B199" s="48" t="s">
        <v>293</v>
      </c>
      <c r="C199" s="176" t="s">
        <v>466</v>
      </c>
      <c r="D199" s="500" t="s">
        <v>292</v>
      </c>
      <c r="E199" s="501"/>
      <c r="F199" s="501"/>
      <c r="G199" s="501"/>
      <c r="H199" s="501"/>
      <c r="I199" s="501"/>
      <c r="J199" s="501"/>
      <c r="K199" s="501"/>
      <c r="L199" s="501"/>
      <c r="M199" s="501"/>
      <c r="N199" s="39">
        <f aca="true" t="shared" si="35" ref="N199:S199">SUM(N200)</f>
        <v>7085.400000000001</v>
      </c>
      <c r="O199" s="39">
        <f t="shared" si="35"/>
        <v>7085.2</v>
      </c>
      <c r="P199" s="39">
        <f t="shared" si="35"/>
        <v>7437.3</v>
      </c>
      <c r="Q199" s="39">
        <f t="shared" si="35"/>
        <v>7211</v>
      </c>
      <c r="R199" s="39">
        <f t="shared" si="35"/>
        <v>7571</v>
      </c>
      <c r="S199" s="39">
        <f t="shared" si="35"/>
        <v>7571</v>
      </c>
    </row>
    <row r="200" spans="1:19" ht="33.75" customHeight="1">
      <c r="A200" s="111">
        <v>902</v>
      </c>
      <c r="B200" s="112" t="s">
        <v>508</v>
      </c>
      <c r="C200" s="177" t="s">
        <v>509</v>
      </c>
      <c r="D200" s="496" t="s">
        <v>510</v>
      </c>
      <c r="E200" s="497"/>
      <c r="F200" s="497"/>
      <c r="G200" s="497"/>
      <c r="H200" s="497"/>
      <c r="I200" s="497"/>
      <c r="J200" s="497"/>
      <c r="K200" s="497"/>
      <c r="L200" s="497"/>
      <c r="M200" s="497"/>
      <c r="N200" s="117">
        <f aca="true" t="shared" si="36" ref="N200:S200">SUM(N208+N201)</f>
        <v>7085.400000000001</v>
      </c>
      <c r="O200" s="117">
        <f t="shared" si="36"/>
        <v>7085.2</v>
      </c>
      <c r="P200" s="117">
        <f t="shared" si="36"/>
        <v>7437.3</v>
      </c>
      <c r="Q200" s="117">
        <f t="shared" si="36"/>
        <v>7211</v>
      </c>
      <c r="R200" s="117">
        <f t="shared" si="36"/>
        <v>7571</v>
      </c>
      <c r="S200" s="117">
        <f t="shared" si="36"/>
        <v>7571</v>
      </c>
    </row>
    <row r="201" spans="1:19" ht="94.5">
      <c r="A201" s="77">
        <v>902</v>
      </c>
      <c r="B201" s="109" t="s">
        <v>512</v>
      </c>
      <c r="C201" s="79" t="s">
        <v>511</v>
      </c>
      <c r="D201" s="213" t="s">
        <v>513</v>
      </c>
      <c r="E201" s="160" t="s">
        <v>70</v>
      </c>
      <c r="F201" s="499"/>
      <c r="G201" s="531"/>
      <c r="H201" s="531"/>
      <c r="I201" s="531"/>
      <c r="J201" s="531"/>
      <c r="K201" s="531"/>
      <c r="L201" s="531"/>
      <c r="M201" s="532"/>
      <c r="N201" s="33">
        <f aca="true" t="shared" si="37" ref="N201:S201">SUM(N202:N207)</f>
        <v>4173.6</v>
      </c>
      <c r="O201" s="33">
        <f t="shared" si="37"/>
        <v>4173.4</v>
      </c>
      <c r="P201" s="33">
        <f t="shared" si="37"/>
        <v>4289</v>
      </c>
      <c r="Q201" s="33">
        <f t="shared" si="37"/>
        <v>4289</v>
      </c>
      <c r="R201" s="33">
        <f t="shared" si="37"/>
        <v>4289</v>
      </c>
      <c r="S201" s="33">
        <f t="shared" si="37"/>
        <v>4289</v>
      </c>
    </row>
    <row r="202" spans="1:19" ht="70.5" customHeight="1">
      <c r="A202" s="78">
        <v>902</v>
      </c>
      <c r="B202" s="45" t="s">
        <v>512</v>
      </c>
      <c r="C202" s="11"/>
      <c r="D202" s="10"/>
      <c r="E202" s="10"/>
      <c r="F202" s="10" t="s">
        <v>76</v>
      </c>
      <c r="G202" s="10" t="s">
        <v>77</v>
      </c>
      <c r="H202" s="10" t="s">
        <v>78</v>
      </c>
      <c r="I202" s="12">
        <v>1000</v>
      </c>
      <c r="J202" s="12">
        <v>1</v>
      </c>
      <c r="K202" s="13" t="s">
        <v>24</v>
      </c>
      <c r="L202" s="14">
        <v>310</v>
      </c>
      <c r="M202" s="15">
        <v>260</v>
      </c>
      <c r="N202" s="25">
        <v>3050.5</v>
      </c>
      <c r="O202" s="25">
        <v>3050.4</v>
      </c>
      <c r="P202" s="25"/>
      <c r="Q202" s="25"/>
      <c r="R202" s="25"/>
      <c r="S202" s="25"/>
    </row>
    <row r="203" spans="1:19" ht="44.25" customHeight="1">
      <c r="A203" s="78">
        <v>902</v>
      </c>
      <c r="B203" s="45" t="s">
        <v>512</v>
      </c>
      <c r="C203" s="11"/>
      <c r="D203" s="10"/>
      <c r="E203" s="10"/>
      <c r="F203" s="10" t="s">
        <v>351</v>
      </c>
      <c r="G203" s="10" t="s">
        <v>315</v>
      </c>
      <c r="H203" s="10" t="s">
        <v>352</v>
      </c>
      <c r="I203" s="12">
        <v>1000</v>
      </c>
      <c r="J203" s="12">
        <v>1</v>
      </c>
      <c r="K203" s="13" t="s">
        <v>25</v>
      </c>
      <c r="L203" s="14">
        <v>310</v>
      </c>
      <c r="M203" s="15"/>
      <c r="N203" s="25">
        <v>1123.1</v>
      </c>
      <c r="O203" s="25">
        <v>1123</v>
      </c>
      <c r="P203" s="25"/>
      <c r="Q203" s="25"/>
      <c r="R203" s="25"/>
      <c r="S203" s="25"/>
    </row>
    <row r="204" spans="1:19" ht="47.25" customHeight="1">
      <c r="A204" s="78">
        <v>902</v>
      </c>
      <c r="B204" s="45" t="s">
        <v>512</v>
      </c>
      <c r="C204" s="11"/>
      <c r="D204" s="10"/>
      <c r="E204" s="10"/>
      <c r="F204" s="10" t="s">
        <v>58</v>
      </c>
      <c r="G204" s="10" t="s">
        <v>315</v>
      </c>
      <c r="H204" s="10" t="s">
        <v>59</v>
      </c>
      <c r="I204" s="12">
        <v>1000</v>
      </c>
      <c r="J204" s="12">
        <v>1</v>
      </c>
      <c r="K204" s="13" t="s">
        <v>362</v>
      </c>
      <c r="L204" s="14">
        <v>310</v>
      </c>
      <c r="M204" s="22"/>
      <c r="N204" s="25">
        <v>0</v>
      </c>
      <c r="O204" s="25">
        <v>0</v>
      </c>
      <c r="P204" s="25">
        <v>4289</v>
      </c>
      <c r="Q204" s="25">
        <v>4289</v>
      </c>
      <c r="R204" s="25">
        <v>4289</v>
      </c>
      <c r="S204" s="25">
        <v>4289</v>
      </c>
    </row>
    <row r="205" spans="1:19" ht="144" customHeight="1">
      <c r="A205" s="78">
        <v>902</v>
      </c>
      <c r="B205" s="45" t="s">
        <v>512</v>
      </c>
      <c r="C205" s="11"/>
      <c r="D205" s="10"/>
      <c r="E205" s="10"/>
      <c r="F205" s="10" t="s">
        <v>39</v>
      </c>
      <c r="G205" s="10" t="s">
        <v>172</v>
      </c>
      <c r="H205" s="10" t="s">
        <v>182</v>
      </c>
      <c r="I205" s="12"/>
      <c r="J205" s="12"/>
      <c r="K205" s="13"/>
      <c r="L205" s="14"/>
      <c r="M205" s="22"/>
      <c r="N205" s="25"/>
      <c r="O205" s="25"/>
      <c r="P205" s="25"/>
      <c r="Q205" s="25"/>
      <c r="R205" s="25"/>
      <c r="S205" s="25"/>
    </row>
    <row r="206" spans="1:19" ht="78.75">
      <c r="A206" s="78">
        <v>902</v>
      </c>
      <c r="B206" s="45" t="s">
        <v>512</v>
      </c>
      <c r="C206" s="11"/>
      <c r="D206" s="10"/>
      <c r="E206" s="10"/>
      <c r="F206" s="10" t="s">
        <v>200</v>
      </c>
      <c r="G206" s="10" t="s">
        <v>165</v>
      </c>
      <c r="H206" s="10" t="s">
        <v>211</v>
      </c>
      <c r="I206" s="12"/>
      <c r="J206" s="12"/>
      <c r="K206" s="13"/>
      <c r="L206" s="14"/>
      <c r="M206" s="22"/>
      <c r="N206" s="25"/>
      <c r="O206" s="25"/>
      <c r="P206" s="25"/>
      <c r="Q206" s="25"/>
      <c r="R206" s="25"/>
      <c r="S206" s="25"/>
    </row>
    <row r="207" spans="1:19" ht="109.5" customHeight="1">
      <c r="A207" s="78">
        <v>902</v>
      </c>
      <c r="B207" s="45" t="s">
        <v>512</v>
      </c>
      <c r="C207" s="11"/>
      <c r="D207" s="10"/>
      <c r="E207" s="10"/>
      <c r="F207" s="10" t="s">
        <v>127</v>
      </c>
      <c r="G207" s="10" t="s">
        <v>111</v>
      </c>
      <c r="H207" s="10" t="s">
        <v>128</v>
      </c>
      <c r="I207" s="122"/>
      <c r="J207" s="122"/>
      <c r="K207" s="123"/>
      <c r="L207" s="124"/>
      <c r="M207" s="161"/>
      <c r="N207" s="144"/>
      <c r="O207" s="144"/>
      <c r="P207" s="144"/>
      <c r="Q207" s="144"/>
      <c r="R207" s="144"/>
      <c r="S207" s="144"/>
    </row>
    <row r="208" spans="1:19" ht="105">
      <c r="A208" s="77">
        <v>902</v>
      </c>
      <c r="B208" s="109" t="s">
        <v>515</v>
      </c>
      <c r="C208" s="79" t="s">
        <v>514</v>
      </c>
      <c r="D208" s="213" t="s">
        <v>294</v>
      </c>
      <c r="E208" s="160" t="s">
        <v>70</v>
      </c>
      <c r="F208" s="499"/>
      <c r="G208" s="531"/>
      <c r="H208" s="531"/>
      <c r="I208" s="531"/>
      <c r="J208" s="531"/>
      <c r="K208" s="531"/>
      <c r="L208" s="531"/>
      <c r="M208" s="532"/>
      <c r="N208" s="33">
        <f aca="true" t="shared" si="38" ref="N208:S208">SUM(N209:N212)</f>
        <v>2911.8</v>
      </c>
      <c r="O208" s="33">
        <f t="shared" si="38"/>
        <v>2911.8</v>
      </c>
      <c r="P208" s="33">
        <f t="shared" si="38"/>
        <v>3148.3</v>
      </c>
      <c r="Q208" s="33">
        <f t="shared" si="38"/>
        <v>2922</v>
      </c>
      <c r="R208" s="33">
        <f t="shared" si="38"/>
        <v>3282</v>
      </c>
      <c r="S208" s="33">
        <f t="shared" si="38"/>
        <v>3282</v>
      </c>
    </row>
    <row r="209" spans="1:19" ht="56.25" customHeight="1">
      <c r="A209" s="78">
        <v>902</v>
      </c>
      <c r="B209" s="45" t="s">
        <v>515</v>
      </c>
      <c r="C209" s="11"/>
      <c r="D209" s="10"/>
      <c r="E209" s="10"/>
      <c r="F209" s="10" t="s">
        <v>76</v>
      </c>
      <c r="G209" s="10" t="s">
        <v>77</v>
      </c>
      <c r="H209" s="10" t="s">
        <v>78</v>
      </c>
      <c r="I209" s="63">
        <v>900</v>
      </c>
      <c r="J209" s="63">
        <v>2</v>
      </c>
      <c r="K209" s="64" t="s">
        <v>372</v>
      </c>
      <c r="L209" s="65">
        <v>610</v>
      </c>
      <c r="M209" s="68"/>
      <c r="N209" s="67">
        <v>0</v>
      </c>
      <c r="O209" s="67">
        <v>0</v>
      </c>
      <c r="P209" s="67">
        <v>160.3</v>
      </c>
      <c r="Q209" s="67"/>
      <c r="R209" s="67"/>
      <c r="S209" s="67"/>
    </row>
    <row r="210" spans="1:19" ht="40.5" customHeight="1">
      <c r="A210" s="78">
        <v>902</v>
      </c>
      <c r="B210" s="45" t="s">
        <v>515</v>
      </c>
      <c r="C210" s="11"/>
      <c r="D210" s="10"/>
      <c r="E210" s="10"/>
      <c r="F210" s="10" t="s">
        <v>351</v>
      </c>
      <c r="G210" s="10" t="s">
        <v>315</v>
      </c>
      <c r="H210" s="10" t="s">
        <v>352</v>
      </c>
      <c r="I210" s="12">
        <v>1000</v>
      </c>
      <c r="J210" s="12">
        <v>3</v>
      </c>
      <c r="K210" s="13" t="s">
        <v>359</v>
      </c>
      <c r="L210" s="14">
        <v>320</v>
      </c>
      <c r="M210" s="22"/>
      <c r="N210" s="25">
        <v>2511</v>
      </c>
      <c r="O210" s="25">
        <v>2511</v>
      </c>
      <c r="P210" s="25">
        <v>2268</v>
      </c>
      <c r="Q210" s="25">
        <v>1782</v>
      </c>
      <c r="R210" s="25">
        <v>1782</v>
      </c>
      <c r="S210" s="25">
        <v>1782</v>
      </c>
    </row>
    <row r="211" spans="1:19" ht="42" customHeight="1">
      <c r="A211" s="78">
        <v>902</v>
      </c>
      <c r="B211" s="45" t="s">
        <v>515</v>
      </c>
      <c r="C211" s="11"/>
      <c r="D211" s="10"/>
      <c r="E211" s="10"/>
      <c r="F211" s="10" t="s">
        <v>58</v>
      </c>
      <c r="G211" s="10" t="s">
        <v>315</v>
      </c>
      <c r="H211" s="10" t="s">
        <v>59</v>
      </c>
      <c r="I211" s="12">
        <v>1000</v>
      </c>
      <c r="J211" s="12">
        <v>3</v>
      </c>
      <c r="K211" s="13" t="s">
        <v>55</v>
      </c>
      <c r="L211" s="14">
        <v>320</v>
      </c>
      <c r="M211" s="22"/>
      <c r="N211" s="25">
        <v>240</v>
      </c>
      <c r="O211" s="25">
        <v>240</v>
      </c>
      <c r="P211" s="25">
        <v>720</v>
      </c>
      <c r="Q211" s="25">
        <v>1140</v>
      </c>
      <c r="R211" s="25">
        <v>1500</v>
      </c>
      <c r="S211" s="25">
        <v>1500</v>
      </c>
    </row>
    <row r="212" spans="1:19" ht="101.25">
      <c r="A212" s="78">
        <v>902</v>
      </c>
      <c r="B212" s="45" t="s">
        <v>515</v>
      </c>
      <c r="C212" s="11"/>
      <c r="D212" s="10"/>
      <c r="E212" s="10"/>
      <c r="F212" s="10" t="s">
        <v>251</v>
      </c>
      <c r="G212" s="10" t="s">
        <v>111</v>
      </c>
      <c r="H212" s="10" t="s">
        <v>153</v>
      </c>
      <c r="I212" s="12">
        <v>1000</v>
      </c>
      <c r="J212" s="12">
        <v>3</v>
      </c>
      <c r="K212" s="13" t="s">
        <v>57</v>
      </c>
      <c r="L212" s="14">
        <v>610</v>
      </c>
      <c r="M212" s="22"/>
      <c r="N212" s="25">
        <v>160.8</v>
      </c>
      <c r="O212" s="25">
        <v>160.8</v>
      </c>
      <c r="P212" s="25"/>
      <c r="Q212" s="25"/>
      <c r="R212" s="25"/>
      <c r="S212" s="25"/>
    </row>
    <row r="213" spans="1:19" ht="135" customHeight="1">
      <c r="A213" s="78">
        <v>902</v>
      </c>
      <c r="B213" s="45" t="s">
        <v>515</v>
      </c>
      <c r="C213" s="20"/>
      <c r="D213" s="10"/>
      <c r="E213" s="10"/>
      <c r="F213" s="10" t="s">
        <v>68</v>
      </c>
      <c r="G213" s="10" t="s">
        <v>317</v>
      </c>
      <c r="H213" s="10" t="s">
        <v>69</v>
      </c>
      <c r="I213" s="28"/>
      <c r="J213" s="12"/>
      <c r="K213" s="13"/>
      <c r="L213" s="14"/>
      <c r="M213" s="163"/>
      <c r="N213" s="25"/>
      <c r="O213" s="25"/>
      <c r="P213" s="25"/>
      <c r="Q213" s="25"/>
      <c r="R213" s="25"/>
      <c r="S213" s="25"/>
    </row>
    <row r="214" spans="1:19" ht="90.75" customHeight="1">
      <c r="A214" s="78">
        <v>902</v>
      </c>
      <c r="B214" s="45" t="s">
        <v>515</v>
      </c>
      <c r="C214" s="20"/>
      <c r="D214" s="10"/>
      <c r="E214" s="10"/>
      <c r="F214" s="10" t="s">
        <v>129</v>
      </c>
      <c r="G214" s="10" t="s">
        <v>165</v>
      </c>
      <c r="H214" s="10" t="s">
        <v>130</v>
      </c>
      <c r="I214" s="28"/>
      <c r="J214" s="12"/>
      <c r="K214" s="13"/>
      <c r="L214" s="14"/>
      <c r="M214" s="163"/>
      <c r="N214" s="25"/>
      <c r="O214" s="25"/>
      <c r="P214" s="25"/>
      <c r="Q214" s="25"/>
      <c r="R214" s="25"/>
      <c r="S214" s="25"/>
    </row>
    <row r="215" spans="1:19" ht="67.5">
      <c r="A215" s="78">
        <v>902</v>
      </c>
      <c r="B215" s="45" t="s">
        <v>515</v>
      </c>
      <c r="C215" s="20"/>
      <c r="D215" s="10"/>
      <c r="E215" s="10"/>
      <c r="F215" s="10" t="s">
        <v>384</v>
      </c>
      <c r="G215" s="10" t="s">
        <v>165</v>
      </c>
      <c r="H215" s="10" t="s">
        <v>125</v>
      </c>
      <c r="I215" s="28"/>
      <c r="J215" s="12"/>
      <c r="K215" s="13"/>
      <c r="L215" s="14"/>
      <c r="M215" s="163"/>
      <c r="N215" s="25"/>
      <c r="O215" s="25"/>
      <c r="P215" s="25"/>
      <c r="Q215" s="25"/>
      <c r="R215" s="25"/>
      <c r="S215" s="25"/>
    </row>
    <row r="216" spans="1:19" ht="49.5" customHeight="1">
      <c r="A216" s="82">
        <v>902</v>
      </c>
      <c r="B216" s="48" t="s">
        <v>295</v>
      </c>
      <c r="C216" s="176" t="s">
        <v>467</v>
      </c>
      <c r="D216" s="500" t="s">
        <v>178</v>
      </c>
      <c r="E216" s="501"/>
      <c r="F216" s="501"/>
      <c r="G216" s="501"/>
      <c r="H216" s="501"/>
      <c r="I216" s="501"/>
      <c r="J216" s="501"/>
      <c r="K216" s="501"/>
      <c r="L216" s="501"/>
      <c r="M216" s="501"/>
      <c r="N216" s="39">
        <f aca="true" t="shared" si="39" ref="N216:S216">SUM(N217+N225+N352)</f>
        <v>93544.8</v>
      </c>
      <c r="O216" s="39">
        <f t="shared" si="39"/>
        <v>91287.7</v>
      </c>
      <c r="P216" s="39">
        <f t="shared" si="39"/>
        <v>95726.30000000002</v>
      </c>
      <c r="Q216" s="39">
        <f t="shared" si="39"/>
        <v>100002.6</v>
      </c>
      <c r="R216" s="39">
        <f t="shared" si="39"/>
        <v>92223.79999999999</v>
      </c>
      <c r="S216" s="39">
        <f t="shared" si="39"/>
        <v>92223.79999999999</v>
      </c>
    </row>
    <row r="217" spans="1:19" ht="18.75" customHeight="1">
      <c r="A217" s="111">
        <v>902</v>
      </c>
      <c r="B217" s="132" t="s">
        <v>394</v>
      </c>
      <c r="C217" s="177" t="s">
        <v>468</v>
      </c>
      <c r="D217" s="496" t="s">
        <v>479</v>
      </c>
      <c r="E217" s="497"/>
      <c r="F217" s="497"/>
      <c r="G217" s="497"/>
      <c r="H217" s="497"/>
      <c r="I217" s="497"/>
      <c r="J217" s="497"/>
      <c r="K217" s="114"/>
      <c r="L217" s="114"/>
      <c r="M217" s="114"/>
      <c r="N217" s="117">
        <f aca="true" t="shared" si="40" ref="N217:S218">SUM(N218)</f>
        <v>6.5</v>
      </c>
      <c r="O217" s="117">
        <f t="shared" si="40"/>
        <v>6.5</v>
      </c>
      <c r="P217" s="117">
        <f t="shared" si="40"/>
        <v>0</v>
      </c>
      <c r="Q217" s="117">
        <f t="shared" si="40"/>
        <v>0</v>
      </c>
      <c r="R217" s="117">
        <f t="shared" si="40"/>
        <v>0</v>
      </c>
      <c r="S217" s="117">
        <f t="shared" si="40"/>
        <v>0</v>
      </c>
    </row>
    <row r="218" spans="1:19" ht="66" customHeight="1">
      <c r="A218" s="79">
        <v>902</v>
      </c>
      <c r="B218" s="133" t="s">
        <v>395</v>
      </c>
      <c r="C218" s="178" t="s">
        <v>469</v>
      </c>
      <c r="D218" s="21" t="s">
        <v>470</v>
      </c>
      <c r="E218" s="118" t="s">
        <v>70</v>
      </c>
      <c r="F218" s="498"/>
      <c r="G218" s="498"/>
      <c r="H218" s="498"/>
      <c r="I218" s="498"/>
      <c r="J218" s="498"/>
      <c r="K218" s="498"/>
      <c r="L218" s="498"/>
      <c r="M218" s="499"/>
      <c r="N218" s="33">
        <f t="shared" si="40"/>
        <v>6.5</v>
      </c>
      <c r="O218" s="33">
        <f t="shared" si="40"/>
        <v>6.5</v>
      </c>
      <c r="P218" s="33">
        <f t="shared" si="40"/>
        <v>0</v>
      </c>
      <c r="Q218" s="33">
        <f t="shared" si="40"/>
        <v>0</v>
      </c>
      <c r="R218" s="33">
        <f t="shared" si="40"/>
        <v>0</v>
      </c>
      <c r="S218" s="33">
        <f t="shared" si="40"/>
        <v>0</v>
      </c>
    </row>
    <row r="219" spans="1:19" ht="50.25" customHeight="1">
      <c r="A219" s="81">
        <v>902</v>
      </c>
      <c r="B219" s="110" t="s">
        <v>395</v>
      </c>
      <c r="C219" s="11"/>
      <c r="D219" s="10"/>
      <c r="E219" s="10"/>
      <c r="F219" s="10" t="s">
        <v>76</v>
      </c>
      <c r="G219" s="10" t="s">
        <v>87</v>
      </c>
      <c r="H219" s="10" t="s">
        <v>78</v>
      </c>
      <c r="I219" s="12">
        <v>100</v>
      </c>
      <c r="J219" s="12">
        <v>5</v>
      </c>
      <c r="K219" s="13" t="s">
        <v>27</v>
      </c>
      <c r="L219" s="14">
        <v>240</v>
      </c>
      <c r="M219" s="15">
        <v>0</v>
      </c>
      <c r="N219" s="25">
        <v>6.5</v>
      </c>
      <c r="O219" s="25">
        <v>6.5</v>
      </c>
      <c r="P219" s="25"/>
      <c r="Q219" s="25"/>
      <c r="R219" s="25"/>
      <c r="S219" s="25"/>
    </row>
    <row r="220" spans="1:19" ht="36" customHeight="1">
      <c r="A220" s="81">
        <v>902</v>
      </c>
      <c r="B220" s="110" t="s">
        <v>395</v>
      </c>
      <c r="C220" s="20"/>
      <c r="D220" s="10"/>
      <c r="E220" s="10"/>
      <c r="F220" s="10" t="s">
        <v>351</v>
      </c>
      <c r="G220" s="10" t="s">
        <v>218</v>
      </c>
      <c r="H220" s="10" t="s">
        <v>352</v>
      </c>
      <c r="I220" s="12"/>
      <c r="J220" s="12"/>
      <c r="K220" s="13"/>
      <c r="L220" s="14"/>
      <c r="M220" s="15"/>
      <c r="N220" s="25"/>
      <c r="O220" s="25"/>
      <c r="P220" s="25"/>
      <c r="Q220" s="25"/>
      <c r="R220" s="25"/>
      <c r="S220" s="25"/>
    </row>
    <row r="221" spans="1:19" ht="36" customHeight="1">
      <c r="A221" s="81">
        <v>902</v>
      </c>
      <c r="B221" s="110" t="s">
        <v>395</v>
      </c>
      <c r="C221" s="20"/>
      <c r="D221" s="10"/>
      <c r="E221" s="10"/>
      <c r="F221" s="10" t="s">
        <v>58</v>
      </c>
      <c r="G221" s="10" t="s">
        <v>218</v>
      </c>
      <c r="H221" s="10" t="s">
        <v>59</v>
      </c>
      <c r="I221" s="12"/>
      <c r="J221" s="12"/>
      <c r="K221" s="13"/>
      <c r="L221" s="14"/>
      <c r="M221" s="15"/>
      <c r="N221" s="25"/>
      <c r="O221" s="25"/>
      <c r="P221" s="25"/>
      <c r="Q221" s="25"/>
      <c r="R221" s="25"/>
      <c r="S221" s="25"/>
    </row>
    <row r="222" spans="1:19" ht="89.25" customHeight="1">
      <c r="A222" s="81">
        <v>902</v>
      </c>
      <c r="B222" s="110" t="s">
        <v>395</v>
      </c>
      <c r="C222" s="20"/>
      <c r="D222" s="10"/>
      <c r="E222" s="10"/>
      <c r="F222" s="10" t="s">
        <v>119</v>
      </c>
      <c r="G222" s="10" t="s">
        <v>154</v>
      </c>
      <c r="H222" s="10" t="s">
        <v>120</v>
      </c>
      <c r="I222" s="12"/>
      <c r="J222" s="12"/>
      <c r="K222" s="13"/>
      <c r="L222" s="14"/>
      <c r="M222" s="15"/>
      <c r="N222" s="25"/>
      <c r="O222" s="25"/>
      <c r="P222" s="25"/>
      <c r="Q222" s="25"/>
      <c r="R222" s="25"/>
      <c r="S222" s="25"/>
    </row>
    <row r="223" spans="1:19" ht="80.25" customHeight="1">
      <c r="A223" s="81">
        <v>902</v>
      </c>
      <c r="B223" s="110" t="s">
        <v>395</v>
      </c>
      <c r="C223" s="20"/>
      <c r="D223" s="10"/>
      <c r="E223" s="10"/>
      <c r="F223" s="10" t="s">
        <v>121</v>
      </c>
      <c r="G223" s="10" t="s">
        <v>154</v>
      </c>
      <c r="H223" s="10" t="s">
        <v>188</v>
      </c>
      <c r="I223" s="12"/>
      <c r="J223" s="12"/>
      <c r="K223" s="13"/>
      <c r="L223" s="14"/>
      <c r="M223" s="15"/>
      <c r="N223" s="25"/>
      <c r="O223" s="25"/>
      <c r="P223" s="25"/>
      <c r="Q223" s="25"/>
      <c r="R223" s="25"/>
      <c r="S223" s="25"/>
    </row>
    <row r="224" spans="1:19" ht="75.75" customHeight="1">
      <c r="A224" s="81">
        <v>902</v>
      </c>
      <c r="B224" s="110" t="s">
        <v>395</v>
      </c>
      <c r="C224" s="20"/>
      <c r="D224" s="10"/>
      <c r="E224" s="10"/>
      <c r="F224" s="10" t="s">
        <v>122</v>
      </c>
      <c r="G224" s="10" t="s">
        <v>181</v>
      </c>
      <c r="H224" s="10" t="s">
        <v>188</v>
      </c>
      <c r="I224" s="12"/>
      <c r="J224" s="12"/>
      <c r="K224" s="13"/>
      <c r="L224" s="14"/>
      <c r="M224" s="15"/>
      <c r="N224" s="25"/>
      <c r="O224" s="25"/>
      <c r="P224" s="25"/>
      <c r="Q224" s="25"/>
      <c r="R224" s="25"/>
      <c r="S224" s="25"/>
    </row>
    <row r="225" spans="1:19" ht="31.5" customHeight="1">
      <c r="A225" s="111">
        <v>902</v>
      </c>
      <c r="B225" s="112" t="s">
        <v>404</v>
      </c>
      <c r="C225" s="177" t="s">
        <v>472</v>
      </c>
      <c r="D225" s="496" t="s">
        <v>471</v>
      </c>
      <c r="E225" s="497"/>
      <c r="F225" s="497"/>
      <c r="G225" s="497"/>
      <c r="H225" s="497"/>
      <c r="I225" s="497"/>
      <c r="J225" s="497"/>
      <c r="K225" s="114"/>
      <c r="L225" s="114"/>
      <c r="M225" s="114"/>
      <c r="N225" s="117">
        <f aca="true" t="shared" si="41" ref="N225:S225">SUM(N226+N251+N281+N287+N293+N301+N312+N322+N327+N339+N346)</f>
        <v>90867.1</v>
      </c>
      <c r="O225" s="117">
        <f t="shared" si="41"/>
        <v>88610</v>
      </c>
      <c r="P225" s="117">
        <f t="shared" si="41"/>
        <v>95726.30000000002</v>
      </c>
      <c r="Q225" s="117">
        <f t="shared" si="41"/>
        <v>100002.6</v>
      </c>
      <c r="R225" s="117">
        <f t="shared" si="41"/>
        <v>92223.79999999999</v>
      </c>
      <c r="S225" s="117">
        <f t="shared" si="41"/>
        <v>92223.79999999999</v>
      </c>
    </row>
    <row r="226" spans="1:19" ht="157.5">
      <c r="A226" s="79">
        <v>902</v>
      </c>
      <c r="B226" s="109" t="s">
        <v>516</v>
      </c>
      <c r="C226" s="79" t="s">
        <v>519</v>
      </c>
      <c r="D226" s="203" t="s">
        <v>517</v>
      </c>
      <c r="E226" s="160" t="s">
        <v>70</v>
      </c>
      <c r="F226" s="498"/>
      <c r="G226" s="498"/>
      <c r="H226" s="498"/>
      <c r="I226" s="498"/>
      <c r="J226" s="498"/>
      <c r="K226" s="498"/>
      <c r="L226" s="498"/>
      <c r="M226" s="499"/>
      <c r="N226" s="33">
        <f aca="true" t="shared" si="42" ref="N226:S226">SUM(N227+N228+N229+N230+N231+N232+N235+N238+N239+N240+N241+N243+N244+N246+N247+N249+N250)</f>
        <v>1787.6000000000001</v>
      </c>
      <c r="O226" s="33">
        <f t="shared" si="42"/>
        <v>1490.5000000000002</v>
      </c>
      <c r="P226" s="33">
        <f t="shared" si="42"/>
        <v>2525.1000000000004</v>
      </c>
      <c r="Q226" s="33">
        <f t="shared" si="42"/>
        <v>2525.1000000000004</v>
      </c>
      <c r="R226" s="33">
        <f t="shared" si="42"/>
        <v>2525.1000000000004</v>
      </c>
      <c r="S226" s="33">
        <f t="shared" si="42"/>
        <v>2525.1000000000004</v>
      </c>
    </row>
    <row r="227" spans="1:27" ht="67.5">
      <c r="A227" s="208">
        <v>902</v>
      </c>
      <c r="B227" s="207" t="s">
        <v>516</v>
      </c>
      <c r="C227" s="190"/>
      <c r="D227" s="204"/>
      <c r="E227" s="204"/>
      <c r="F227" s="204" t="s">
        <v>76</v>
      </c>
      <c r="G227" s="204" t="s">
        <v>87</v>
      </c>
      <c r="H227" s="204" t="s">
        <v>78</v>
      </c>
      <c r="I227" s="205">
        <v>100</v>
      </c>
      <c r="J227" s="205">
        <v>4</v>
      </c>
      <c r="K227" s="206" t="s">
        <v>166</v>
      </c>
      <c r="L227" s="14">
        <v>120</v>
      </c>
      <c r="M227" s="15">
        <v>0</v>
      </c>
      <c r="N227" s="25">
        <v>13.7</v>
      </c>
      <c r="O227" s="25">
        <v>0</v>
      </c>
      <c r="P227" s="25">
        <v>14.4</v>
      </c>
      <c r="Q227" s="25">
        <v>14.4</v>
      </c>
      <c r="R227" s="25">
        <v>14.4</v>
      </c>
      <c r="S227" s="25">
        <v>14.4</v>
      </c>
      <c r="V227" s="50">
        <f aca="true" t="shared" si="43" ref="V227:AA227">SUM(N226+N251)</f>
        <v>5826.6</v>
      </c>
      <c r="W227" s="50">
        <f t="shared" si="43"/>
        <v>5438.5</v>
      </c>
      <c r="X227" s="50">
        <f t="shared" si="43"/>
        <v>7237.000000000001</v>
      </c>
      <c r="Y227" s="50">
        <f t="shared" si="43"/>
        <v>7237.000000000001</v>
      </c>
      <c r="Z227" s="50">
        <f t="shared" si="43"/>
        <v>7237.000000000001</v>
      </c>
      <c r="AA227" s="50">
        <f t="shared" si="43"/>
        <v>7237.000000000001</v>
      </c>
    </row>
    <row r="228" spans="1:19" ht="191.25">
      <c r="A228" s="182">
        <v>902</v>
      </c>
      <c r="B228" s="45" t="s">
        <v>516</v>
      </c>
      <c r="C228" s="179"/>
      <c r="D228" s="10"/>
      <c r="E228" s="10"/>
      <c r="F228" s="10" t="s">
        <v>333</v>
      </c>
      <c r="G228" s="10" t="s">
        <v>154</v>
      </c>
      <c r="H228" s="10" t="s">
        <v>334</v>
      </c>
      <c r="I228" s="12">
        <v>100</v>
      </c>
      <c r="J228" s="12">
        <v>4</v>
      </c>
      <c r="K228" s="13" t="s">
        <v>166</v>
      </c>
      <c r="L228" s="14">
        <v>240</v>
      </c>
      <c r="M228" s="15">
        <v>0</v>
      </c>
      <c r="N228" s="25">
        <v>3.8</v>
      </c>
      <c r="O228" s="25">
        <v>0</v>
      </c>
      <c r="P228" s="25">
        <v>3.8</v>
      </c>
      <c r="Q228" s="25">
        <v>3.8</v>
      </c>
      <c r="R228" s="25">
        <v>3.8</v>
      </c>
      <c r="S228" s="25">
        <v>3.8</v>
      </c>
    </row>
    <row r="229" spans="1:19" ht="56.25">
      <c r="A229" s="208">
        <v>902</v>
      </c>
      <c r="B229" s="45" t="s">
        <v>516</v>
      </c>
      <c r="C229" s="190"/>
      <c r="D229" s="204"/>
      <c r="E229" s="204"/>
      <c r="F229" s="204" t="s">
        <v>351</v>
      </c>
      <c r="G229" s="204" t="s">
        <v>218</v>
      </c>
      <c r="H229" s="204" t="s">
        <v>352</v>
      </c>
      <c r="I229" s="205">
        <v>100</v>
      </c>
      <c r="J229" s="205">
        <v>4</v>
      </c>
      <c r="K229" s="206" t="s">
        <v>275</v>
      </c>
      <c r="L229" s="14">
        <v>120</v>
      </c>
      <c r="M229" s="15">
        <v>0</v>
      </c>
      <c r="N229" s="25">
        <v>13.8</v>
      </c>
      <c r="O229" s="25">
        <v>0</v>
      </c>
      <c r="P229" s="25">
        <v>14.4</v>
      </c>
      <c r="Q229" s="25">
        <v>14.4</v>
      </c>
      <c r="R229" s="25">
        <v>14.4</v>
      </c>
      <c r="S229" s="25">
        <v>14.4</v>
      </c>
    </row>
    <row r="230" spans="1:19" ht="39.75" customHeight="1">
      <c r="A230" s="78">
        <v>902</v>
      </c>
      <c r="B230" s="45" t="s">
        <v>516</v>
      </c>
      <c r="C230" s="181"/>
      <c r="D230" s="23"/>
      <c r="E230" s="23"/>
      <c r="F230" s="10" t="s">
        <v>58</v>
      </c>
      <c r="G230" s="10" t="s">
        <v>218</v>
      </c>
      <c r="H230" s="10" t="s">
        <v>59</v>
      </c>
      <c r="I230" s="12">
        <v>100</v>
      </c>
      <c r="J230" s="12">
        <v>4</v>
      </c>
      <c r="K230" s="13" t="s">
        <v>275</v>
      </c>
      <c r="L230" s="14">
        <v>240</v>
      </c>
      <c r="M230" s="15">
        <v>0</v>
      </c>
      <c r="N230" s="25">
        <v>3.7</v>
      </c>
      <c r="O230" s="25">
        <v>0</v>
      </c>
      <c r="P230" s="25">
        <v>3.8</v>
      </c>
      <c r="Q230" s="25">
        <v>3.8</v>
      </c>
      <c r="R230" s="25">
        <v>3.8</v>
      </c>
      <c r="S230" s="25">
        <v>3.8</v>
      </c>
    </row>
    <row r="231" spans="1:19" ht="112.5">
      <c r="A231" s="208">
        <v>902</v>
      </c>
      <c r="B231" s="45" t="s">
        <v>516</v>
      </c>
      <c r="C231" s="149"/>
      <c r="D231" s="221"/>
      <c r="E231" s="204"/>
      <c r="F231" s="10" t="s">
        <v>193</v>
      </c>
      <c r="G231" s="10" t="s">
        <v>154</v>
      </c>
      <c r="H231" s="10" t="s">
        <v>194</v>
      </c>
      <c r="I231" s="205">
        <v>100</v>
      </c>
      <c r="J231" s="205">
        <v>4</v>
      </c>
      <c r="K231" s="206" t="s">
        <v>345</v>
      </c>
      <c r="L231" s="14">
        <v>120</v>
      </c>
      <c r="M231" s="15">
        <v>0</v>
      </c>
      <c r="N231" s="25">
        <v>115.2</v>
      </c>
      <c r="O231" s="25">
        <v>115.2</v>
      </c>
      <c r="P231" s="25">
        <v>122.3</v>
      </c>
      <c r="Q231" s="25">
        <v>122.3</v>
      </c>
      <c r="R231" s="25">
        <v>122.3</v>
      </c>
      <c r="S231" s="25">
        <v>122.3</v>
      </c>
    </row>
    <row r="232" spans="1:19" ht="140.25" customHeight="1">
      <c r="A232" s="78">
        <v>902</v>
      </c>
      <c r="B232" s="45" t="s">
        <v>516</v>
      </c>
      <c r="C232" s="136"/>
      <c r="D232" s="138"/>
      <c r="E232" s="23"/>
      <c r="F232" s="10" t="s">
        <v>276</v>
      </c>
      <c r="G232" s="10" t="s">
        <v>111</v>
      </c>
      <c r="H232" s="10" t="s">
        <v>149</v>
      </c>
      <c r="I232" s="12">
        <v>100</v>
      </c>
      <c r="J232" s="12">
        <v>4</v>
      </c>
      <c r="K232" s="13" t="s">
        <v>345</v>
      </c>
      <c r="L232" s="14">
        <v>240</v>
      </c>
      <c r="M232" s="15">
        <v>210</v>
      </c>
      <c r="N232" s="25">
        <v>4.6</v>
      </c>
      <c r="O232" s="25">
        <v>4.5</v>
      </c>
      <c r="P232" s="25">
        <v>61.6</v>
      </c>
      <c r="Q232" s="25">
        <v>61.6</v>
      </c>
      <c r="R232" s="25">
        <v>61.6</v>
      </c>
      <c r="S232" s="25">
        <v>61.6</v>
      </c>
    </row>
    <row r="233" spans="1:19" ht="123.75">
      <c r="A233" s="78">
        <v>902</v>
      </c>
      <c r="B233" s="45" t="s">
        <v>516</v>
      </c>
      <c r="C233" s="136"/>
      <c r="D233" s="137"/>
      <c r="E233" s="23"/>
      <c r="F233" s="10" t="s">
        <v>72</v>
      </c>
      <c r="G233" s="10" t="s">
        <v>181</v>
      </c>
      <c r="H233" s="10" t="s">
        <v>195</v>
      </c>
      <c r="I233" s="12"/>
      <c r="J233" s="12"/>
      <c r="K233" s="13"/>
      <c r="L233" s="14"/>
      <c r="M233" s="15"/>
      <c r="N233" s="25"/>
      <c r="O233" s="25"/>
      <c r="P233" s="25"/>
      <c r="Q233" s="25"/>
      <c r="R233" s="25"/>
      <c r="S233" s="25"/>
    </row>
    <row r="234" spans="1:19" ht="146.25">
      <c r="A234" s="78">
        <v>902</v>
      </c>
      <c r="B234" s="45" t="s">
        <v>516</v>
      </c>
      <c r="C234" s="136"/>
      <c r="D234" s="137"/>
      <c r="E234" s="23"/>
      <c r="F234" s="10" t="s">
        <v>257</v>
      </c>
      <c r="G234" s="10" t="s">
        <v>181</v>
      </c>
      <c r="H234" s="10" t="s">
        <v>196</v>
      </c>
      <c r="I234" s="12"/>
      <c r="J234" s="12"/>
      <c r="K234" s="13"/>
      <c r="L234" s="14"/>
      <c r="M234" s="15"/>
      <c r="N234" s="25"/>
      <c r="O234" s="25"/>
      <c r="P234" s="25"/>
      <c r="Q234" s="25"/>
      <c r="R234" s="25"/>
      <c r="S234" s="25"/>
    </row>
    <row r="235" spans="1:19" ht="50.25" customHeight="1">
      <c r="A235" s="224">
        <v>902</v>
      </c>
      <c r="B235" s="45" t="s">
        <v>516</v>
      </c>
      <c r="C235" s="190"/>
      <c r="D235" s="211"/>
      <c r="E235" s="211"/>
      <c r="F235" s="204" t="s">
        <v>305</v>
      </c>
      <c r="G235" s="204" t="s">
        <v>306</v>
      </c>
      <c r="H235" s="204" t="s">
        <v>307</v>
      </c>
      <c r="I235" s="209">
        <v>100</v>
      </c>
      <c r="J235" s="209">
        <v>4</v>
      </c>
      <c r="K235" s="210" t="s">
        <v>369</v>
      </c>
      <c r="L235" s="71">
        <v>120</v>
      </c>
      <c r="M235" s="72">
        <v>0</v>
      </c>
      <c r="N235" s="67">
        <v>99.2</v>
      </c>
      <c r="O235" s="67">
        <v>99.1</v>
      </c>
      <c r="P235" s="67">
        <v>102.9</v>
      </c>
      <c r="Q235" s="67">
        <v>102.9</v>
      </c>
      <c r="R235" s="67">
        <v>102.9</v>
      </c>
      <c r="S235" s="67">
        <v>102.9</v>
      </c>
    </row>
    <row r="236" spans="1:19" ht="135">
      <c r="A236" s="208">
        <v>902</v>
      </c>
      <c r="B236" s="45" t="s">
        <v>516</v>
      </c>
      <c r="C236" s="190"/>
      <c r="D236" s="211"/>
      <c r="E236" s="211"/>
      <c r="F236" s="204" t="s">
        <v>261</v>
      </c>
      <c r="G236" s="204" t="s">
        <v>181</v>
      </c>
      <c r="H236" s="204" t="s">
        <v>260</v>
      </c>
      <c r="I236" s="209"/>
      <c r="J236" s="209"/>
      <c r="K236" s="210"/>
      <c r="L236" s="71"/>
      <c r="M236" s="72"/>
      <c r="N236" s="67"/>
      <c r="O236" s="67"/>
      <c r="P236" s="67"/>
      <c r="Q236" s="67"/>
      <c r="R236" s="67"/>
      <c r="S236" s="67"/>
    </row>
    <row r="237" spans="1:19" ht="67.5">
      <c r="A237" s="78">
        <v>902</v>
      </c>
      <c r="B237" s="45" t="s">
        <v>516</v>
      </c>
      <c r="C237" s="20"/>
      <c r="D237" s="32"/>
      <c r="E237" s="127"/>
      <c r="F237" s="54" t="s">
        <v>384</v>
      </c>
      <c r="G237" s="54" t="s">
        <v>165</v>
      </c>
      <c r="H237" s="54" t="s">
        <v>125</v>
      </c>
      <c r="I237" s="69"/>
      <c r="J237" s="69"/>
      <c r="K237" s="70"/>
      <c r="L237" s="71"/>
      <c r="M237" s="72"/>
      <c r="N237" s="67"/>
      <c r="O237" s="67"/>
      <c r="P237" s="67"/>
      <c r="Q237" s="67"/>
      <c r="R237" s="67"/>
      <c r="S237" s="67"/>
    </row>
    <row r="238" spans="1:20" ht="135">
      <c r="A238" s="268">
        <v>902</v>
      </c>
      <c r="B238" s="207" t="s">
        <v>516</v>
      </c>
      <c r="C238" s="191"/>
      <c r="D238" s="204"/>
      <c r="E238" s="204"/>
      <c r="F238" s="10" t="s">
        <v>179</v>
      </c>
      <c r="G238" s="10" t="s">
        <v>154</v>
      </c>
      <c r="H238" s="10" t="s">
        <v>188</v>
      </c>
      <c r="I238" s="205">
        <v>100</v>
      </c>
      <c r="J238" s="205">
        <v>4</v>
      </c>
      <c r="K238" s="206" t="s">
        <v>235</v>
      </c>
      <c r="L238" s="14">
        <v>120</v>
      </c>
      <c r="M238" s="15">
        <v>0</v>
      </c>
      <c r="N238" s="25">
        <v>112.7</v>
      </c>
      <c r="O238" s="25">
        <v>112.2</v>
      </c>
      <c r="P238" s="25">
        <v>122.3</v>
      </c>
      <c r="Q238" s="25">
        <v>122.3</v>
      </c>
      <c r="R238" s="25">
        <v>122.3</v>
      </c>
      <c r="S238" s="25">
        <v>122.3</v>
      </c>
      <c r="T238" s="25"/>
    </row>
    <row r="239" spans="1:20" ht="101.25">
      <c r="A239" s="78">
        <v>902</v>
      </c>
      <c r="B239" s="45" t="s">
        <v>516</v>
      </c>
      <c r="C239" s="20"/>
      <c r="D239" s="23"/>
      <c r="E239" s="23"/>
      <c r="F239" s="10" t="s">
        <v>71</v>
      </c>
      <c r="G239" s="10" t="s">
        <v>181</v>
      </c>
      <c r="H239" s="10" t="s">
        <v>186</v>
      </c>
      <c r="I239" s="12">
        <v>100</v>
      </c>
      <c r="J239" s="12">
        <v>4</v>
      </c>
      <c r="K239" s="13" t="s">
        <v>235</v>
      </c>
      <c r="L239" s="14">
        <v>240</v>
      </c>
      <c r="M239" s="15">
        <v>0</v>
      </c>
      <c r="N239" s="25">
        <v>11.9</v>
      </c>
      <c r="O239" s="25">
        <v>9.2</v>
      </c>
      <c r="P239" s="25">
        <v>61.4</v>
      </c>
      <c r="Q239" s="25">
        <v>61.4</v>
      </c>
      <c r="R239" s="25">
        <v>61.4</v>
      </c>
      <c r="S239" s="25">
        <v>61.4</v>
      </c>
      <c r="T239" s="25"/>
    </row>
    <row r="240" spans="1:20" ht="112.5">
      <c r="A240" s="268">
        <v>902</v>
      </c>
      <c r="B240" s="207" t="s">
        <v>516</v>
      </c>
      <c r="C240" s="190"/>
      <c r="D240" s="204"/>
      <c r="E240" s="204"/>
      <c r="F240" s="204" t="s">
        <v>279</v>
      </c>
      <c r="G240" s="10" t="s">
        <v>154</v>
      </c>
      <c r="H240" s="10" t="s">
        <v>280</v>
      </c>
      <c r="I240" s="205">
        <v>100</v>
      </c>
      <c r="J240" s="205">
        <v>4</v>
      </c>
      <c r="K240" s="206" t="s">
        <v>344</v>
      </c>
      <c r="L240" s="14">
        <v>120</v>
      </c>
      <c r="M240" s="15">
        <v>0</v>
      </c>
      <c r="N240" s="25">
        <v>151.7</v>
      </c>
      <c r="O240" s="75">
        <v>148.8</v>
      </c>
      <c r="P240" s="25">
        <v>161.1</v>
      </c>
      <c r="Q240" s="25">
        <v>161.1</v>
      </c>
      <c r="R240" s="25">
        <v>161.1</v>
      </c>
      <c r="S240" s="25">
        <v>161.1</v>
      </c>
      <c r="T240" s="25"/>
    </row>
    <row r="241" spans="1:20" ht="112.5">
      <c r="A241" s="78">
        <v>902</v>
      </c>
      <c r="B241" s="45" t="s">
        <v>516</v>
      </c>
      <c r="C241" s="20"/>
      <c r="D241" s="23"/>
      <c r="E241" s="23"/>
      <c r="F241" s="10" t="s">
        <v>35</v>
      </c>
      <c r="G241" s="204" t="s">
        <v>181</v>
      </c>
      <c r="H241" s="204" t="s">
        <v>185</v>
      </c>
      <c r="I241" s="12">
        <v>100</v>
      </c>
      <c r="J241" s="12">
        <v>4</v>
      </c>
      <c r="K241" s="13" t="s">
        <v>344</v>
      </c>
      <c r="L241" s="14">
        <v>240</v>
      </c>
      <c r="M241" s="22"/>
      <c r="N241" s="25">
        <v>8.1</v>
      </c>
      <c r="O241" s="75">
        <v>8.1</v>
      </c>
      <c r="P241" s="25">
        <v>113.7</v>
      </c>
      <c r="Q241" s="25">
        <v>113.7</v>
      </c>
      <c r="R241" s="25">
        <v>113.7</v>
      </c>
      <c r="S241" s="25">
        <v>113.7</v>
      </c>
      <c r="T241" s="25"/>
    </row>
    <row r="242" spans="1:20" ht="90">
      <c r="A242" s="78">
        <v>902</v>
      </c>
      <c r="B242" s="45" t="s">
        <v>516</v>
      </c>
      <c r="C242" s="20"/>
      <c r="D242" s="23"/>
      <c r="E242" s="23"/>
      <c r="F242" s="10" t="s">
        <v>284</v>
      </c>
      <c r="G242" s="10" t="s">
        <v>111</v>
      </c>
      <c r="H242" s="10" t="s">
        <v>285</v>
      </c>
      <c r="I242" s="12"/>
      <c r="J242" s="12"/>
      <c r="K242" s="13"/>
      <c r="L242" s="14"/>
      <c r="M242" s="22"/>
      <c r="N242" s="25"/>
      <c r="O242" s="75"/>
      <c r="P242" s="25"/>
      <c r="Q242" s="25"/>
      <c r="R242" s="25"/>
      <c r="S242" s="25"/>
      <c r="T242" s="25"/>
    </row>
    <row r="243" spans="1:19" ht="90">
      <c r="A243" s="225">
        <v>902</v>
      </c>
      <c r="B243" s="45" t="s">
        <v>516</v>
      </c>
      <c r="C243" s="226"/>
      <c r="D243" s="227"/>
      <c r="E243" s="227"/>
      <c r="F243" s="129" t="s">
        <v>47</v>
      </c>
      <c r="G243" s="129" t="s">
        <v>111</v>
      </c>
      <c r="H243" s="129" t="s">
        <v>187</v>
      </c>
      <c r="I243" s="228">
        <v>100</v>
      </c>
      <c r="J243" s="228">
        <v>4</v>
      </c>
      <c r="K243" s="229" t="s">
        <v>236</v>
      </c>
      <c r="L243" s="124">
        <v>120</v>
      </c>
      <c r="M243" s="143">
        <v>0</v>
      </c>
      <c r="N243" s="144">
        <v>288.3</v>
      </c>
      <c r="O243" s="144">
        <v>261.4</v>
      </c>
      <c r="P243" s="144">
        <v>312.6</v>
      </c>
      <c r="Q243" s="144">
        <v>312.6</v>
      </c>
      <c r="R243" s="144">
        <v>312.6</v>
      </c>
      <c r="S243" s="144">
        <v>312.6</v>
      </c>
    </row>
    <row r="244" spans="1:19" ht="67.5">
      <c r="A244" s="231">
        <v>902</v>
      </c>
      <c r="B244" s="45" t="s">
        <v>516</v>
      </c>
      <c r="C244" s="199"/>
      <c r="D244" s="129"/>
      <c r="E244" s="129"/>
      <c r="F244" s="129" t="s">
        <v>177</v>
      </c>
      <c r="G244" s="129" t="s">
        <v>154</v>
      </c>
      <c r="H244" s="129" t="s">
        <v>184</v>
      </c>
      <c r="I244" s="122">
        <v>100</v>
      </c>
      <c r="J244" s="122">
        <v>4</v>
      </c>
      <c r="K244" s="123" t="s">
        <v>236</v>
      </c>
      <c r="L244" s="124">
        <v>240</v>
      </c>
      <c r="M244" s="143">
        <v>0</v>
      </c>
      <c r="N244" s="144">
        <v>301.7</v>
      </c>
      <c r="O244" s="144">
        <v>88.5</v>
      </c>
      <c r="P244" s="144">
        <v>405.2</v>
      </c>
      <c r="Q244" s="144">
        <v>405.2</v>
      </c>
      <c r="R244" s="144">
        <v>405.2</v>
      </c>
      <c r="S244" s="144">
        <v>405.2</v>
      </c>
    </row>
    <row r="245" spans="1:19" ht="101.25">
      <c r="A245" s="231">
        <v>902</v>
      </c>
      <c r="B245" s="45" t="s">
        <v>516</v>
      </c>
      <c r="C245" s="199"/>
      <c r="D245" s="129"/>
      <c r="E245" s="129"/>
      <c r="F245" s="129" t="s">
        <v>34</v>
      </c>
      <c r="G245" s="129" t="s">
        <v>111</v>
      </c>
      <c r="H245" s="129" t="s">
        <v>186</v>
      </c>
      <c r="I245" s="122"/>
      <c r="J245" s="122"/>
      <c r="K245" s="123"/>
      <c r="L245" s="124"/>
      <c r="M245" s="143"/>
      <c r="N245" s="144"/>
      <c r="O245" s="144"/>
      <c r="P245" s="144"/>
      <c r="Q245" s="144"/>
      <c r="R245" s="144"/>
      <c r="S245" s="144"/>
    </row>
    <row r="246" spans="1:19" ht="112.5">
      <c r="A246" s="223">
        <v>902</v>
      </c>
      <c r="B246" s="45" t="s">
        <v>516</v>
      </c>
      <c r="C246" s="190"/>
      <c r="D246" s="204"/>
      <c r="E246" s="204"/>
      <c r="F246" s="10" t="s">
        <v>279</v>
      </c>
      <c r="G246" s="10" t="s">
        <v>154</v>
      </c>
      <c r="H246" s="10" t="s">
        <v>280</v>
      </c>
      <c r="I246" s="205">
        <v>100</v>
      </c>
      <c r="J246" s="205">
        <v>4</v>
      </c>
      <c r="K246" s="206" t="s">
        <v>342</v>
      </c>
      <c r="L246" s="14">
        <v>120</v>
      </c>
      <c r="M246" s="15">
        <v>0</v>
      </c>
      <c r="N246" s="25">
        <v>369.8</v>
      </c>
      <c r="O246" s="75">
        <v>365.7</v>
      </c>
      <c r="P246" s="25">
        <v>536.4</v>
      </c>
      <c r="Q246" s="25">
        <v>536.4</v>
      </c>
      <c r="R246" s="25">
        <v>536.4</v>
      </c>
      <c r="S246" s="25">
        <v>536.4</v>
      </c>
    </row>
    <row r="247" spans="1:19" ht="112.5">
      <c r="A247" s="101">
        <v>902</v>
      </c>
      <c r="B247" s="45" t="s">
        <v>516</v>
      </c>
      <c r="C247" s="20"/>
      <c r="D247" s="23"/>
      <c r="E247" s="23"/>
      <c r="F247" s="10" t="s">
        <v>35</v>
      </c>
      <c r="G247" s="10" t="s">
        <v>181</v>
      </c>
      <c r="H247" s="10" t="s">
        <v>185</v>
      </c>
      <c r="I247" s="12">
        <v>100</v>
      </c>
      <c r="J247" s="12">
        <v>4</v>
      </c>
      <c r="K247" s="13" t="s">
        <v>342</v>
      </c>
      <c r="L247" s="14">
        <v>240</v>
      </c>
      <c r="M247" s="100"/>
      <c r="N247" s="75">
        <v>147.2</v>
      </c>
      <c r="O247" s="75">
        <v>139.4</v>
      </c>
      <c r="P247" s="25">
        <v>305.3</v>
      </c>
      <c r="Q247" s="25">
        <v>305.3</v>
      </c>
      <c r="R247" s="25">
        <v>305.3</v>
      </c>
      <c r="S247" s="25">
        <v>305.3</v>
      </c>
    </row>
    <row r="248" spans="1:19" ht="90">
      <c r="A248" s="101">
        <v>902</v>
      </c>
      <c r="B248" s="45" t="s">
        <v>516</v>
      </c>
      <c r="C248" s="20"/>
      <c r="D248" s="23"/>
      <c r="E248" s="23"/>
      <c r="F248" s="10" t="s">
        <v>284</v>
      </c>
      <c r="G248" s="10" t="s">
        <v>111</v>
      </c>
      <c r="H248" s="10" t="s">
        <v>285</v>
      </c>
      <c r="I248" s="97"/>
      <c r="J248" s="97"/>
      <c r="K248" s="98"/>
      <c r="L248" s="99"/>
      <c r="M248" s="100"/>
      <c r="N248" s="279"/>
      <c r="O248" s="279"/>
      <c r="P248" s="280"/>
      <c r="Q248" s="25"/>
      <c r="R248" s="25"/>
      <c r="S248" s="25"/>
    </row>
    <row r="249" spans="1:19" ht="90" customHeight="1">
      <c r="A249" s="223">
        <v>902</v>
      </c>
      <c r="B249" s="272" t="s">
        <v>516</v>
      </c>
      <c r="C249" s="190"/>
      <c r="D249" s="204"/>
      <c r="E249" s="204"/>
      <c r="F249" s="204" t="s">
        <v>286</v>
      </c>
      <c r="G249" s="217" t="s">
        <v>154</v>
      </c>
      <c r="H249" s="217" t="s">
        <v>287</v>
      </c>
      <c r="I249" s="205">
        <v>100</v>
      </c>
      <c r="J249" s="205">
        <v>4</v>
      </c>
      <c r="K249" s="206" t="s">
        <v>343</v>
      </c>
      <c r="L249" s="14">
        <v>120</v>
      </c>
      <c r="M249" s="15">
        <v>0</v>
      </c>
      <c r="N249" s="25">
        <v>110</v>
      </c>
      <c r="O249" s="75">
        <v>107.9</v>
      </c>
      <c r="P249" s="25">
        <v>122.3</v>
      </c>
      <c r="Q249" s="25">
        <v>122.3</v>
      </c>
      <c r="R249" s="25">
        <v>122.3</v>
      </c>
      <c r="S249" s="25">
        <v>122.3</v>
      </c>
    </row>
    <row r="250" spans="1:19" ht="67.5">
      <c r="A250" s="101">
        <v>902</v>
      </c>
      <c r="B250" s="45" t="s">
        <v>516</v>
      </c>
      <c r="C250" s="20"/>
      <c r="D250" s="23"/>
      <c r="E250" s="23"/>
      <c r="F250" s="10" t="s">
        <v>298</v>
      </c>
      <c r="G250" s="10" t="s">
        <v>181</v>
      </c>
      <c r="H250" s="10" t="s">
        <v>299</v>
      </c>
      <c r="I250" s="12">
        <v>100</v>
      </c>
      <c r="J250" s="12">
        <v>4</v>
      </c>
      <c r="K250" s="13" t="s">
        <v>343</v>
      </c>
      <c r="L250" s="14">
        <v>240</v>
      </c>
      <c r="M250" s="15">
        <v>0</v>
      </c>
      <c r="N250" s="25">
        <v>32.2</v>
      </c>
      <c r="O250" s="75">
        <v>30.5</v>
      </c>
      <c r="P250" s="25">
        <v>61.6</v>
      </c>
      <c r="Q250" s="25">
        <v>61.6</v>
      </c>
      <c r="R250" s="25">
        <v>61.6</v>
      </c>
      <c r="S250" s="25">
        <v>61.6</v>
      </c>
    </row>
    <row r="251" spans="1:19" ht="147">
      <c r="A251" s="79">
        <v>902</v>
      </c>
      <c r="B251" s="109" t="s">
        <v>474</v>
      </c>
      <c r="C251" s="79" t="s">
        <v>473</v>
      </c>
      <c r="D251" s="203" t="s">
        <v>518</v>
      </c>
      <c r="E251" s="160" t="s">
        <v>70</v>
      </c>
      <c r="F251" s="498"/>
      <c r="G251" s="498"/>
      <c r="H251" s="498"/>
      <c r="I251" s="498"/>
      <c r="J251" s="498"/>
      <c r="K251" s="498"/>
      <c r="L251" s="498"/>
      <c r="M251" s="499"/>
      <c r="N251" s="33">
        <f aca="true" t="shared" si="44" ref="N251:S251">SUM(N252+N253+N254+N255+N256+N258+N261+N264+N266+N267+N270+N272+N274+N276+N278+N280)</f>
        <v>4039</v>
      </c>
      <c r="O251" s="33">
        <f t="shared" si="44"/>
        <v>3948</v>
      </c>
      <c r="P251" s="33">
        <f t="shared" si="44"/>
        <v>4711.900000000001</v>
      </c>
      <c r="Q251" s="33">
        <f t="shared" si="44"/>
        <v>4711.900000000001</v>
      </c>
      <c r="R251" s="33">
        <f t="shared" si="44"/>
        <v>4711.900000000001</v>
      </c>
      <c r="S251" s="33">
        <f t="shared" si="44"/>
        <v>4711.900000000001</v>
      </c>
    </row>
    <row r="252" spans="1:19" ht="67.5">
      <c r="A252" s="268">
        <v>902</v>
      </c>
      <c r="B252" s="271" t="s">
        <v>474</v>
      </c>
      <c r="C252" s="190"/>
      <c r="D252" s="192"/>
      <c r="E252" s="192"/>
      <c r="F252" s="192" t="s">
        <v>76</v>
      </c>
      <c r="G252" s="192" t="s">
        <v>87</v>
      </c>
      <c r="H252" s="192" t="s">
        <v>78</v>
      </c>
      <c r="I252" s="261">
        <v>100</v>
      </c>
      <c r="J252" s="261">
        <v>4</v>
      </c>
      <c r="K252" s="262" t="s">
        <v>166</v>
      </c>
      <c r="L252" s="14">
        <v>120</v>
      </c>
      <c r="M252" s="15">
        <v>0</v>
      </c>
      <c r="N252" s="25">
        <v>45.5</v>
      </c>
      <c r="O252" s="25">
        <v>0</v>
      </c>
      <c r="P252" s="25">
        <v>47.8</v>
      </c>
      <c r="Q252" s="25">
        <v>47.8</v>
      </c>
      <c r="R252" s="25">
        <v>47.8</v>
      </c>
      <c r="S252" s="25">
        <v>47.8</v>
      </c>
    </row>
    <row r="253" spans="1:19" ht="191.25">
      <c r="A253" s="182">
        <v>902</v>
      </c>
      <c r="B253" s="45" t="s">
        <v>474</v>
      </c>
      <c r="C253" s="179"/>
      <c r="D253" s="10"/>
      <c r="E253" s="10"/>
      <c r="F253" s="10" t="s">
        <v>333</v>
      </c>
      <c r="G253" s="10" t="s">
        <v>154</v>
      </c>
      <c r="H253" s="10" t="s">
        <v>334</v>
      </c>
      <c r="I253" s="12"/>
      <c r="J253" s="12"/>
      <c r="K253" s="13"/>
      <c r="L253" s="14"/>
      <c r="M253" s="15"/>
      <c r="N253" s="25"/>
      <c r="O253" s="25"/>
      <c r="P253" s="25"/>
      <c r="Q253" s="25"/>
      <c r="R253" s="25"/>
      <c r="S253" s="25"/>
    </row>
    <row r="254" spans="1:19" ht="39.75" customHeight="1">
      <c r="A254" s="268">
        <v>902</v>
      </c>
      <c r="B254" s="45" t="s">
        <v>474</v>
      </c>
      <c r="C254" s="190"/>
      <c r="D254" s="192"/>
      <c r="E254" s="192"/>
      <c r="F254" s="192" t="s">
        <v>351</v>
      </c>
      <c r="G254" s="192" t="s">
        <v>218</v>
      </c>
      <c r="H254" s="192" t="s">
        <v>352</v>
      </c>
      <c r="I254" s="261">
        <v>100</v>
      </c>
      <c r="J254" s="261">
        <v>4</v>
      </c>
      <c r="K254" s="262" t="s">
        <v>275</v>
      </c>
      <c r="L254" s="14">
        <v>120</v>
      </c>
      <c r="M254" s="15">
        <v>0</v>
      </c>
      <c r="N254" s="25">
        <v>45.5</v>
      </c>
      <c r="O254" s="25">
        <v>0</v>
      </c>
      <c r="P254" s="25">
        <v>47.8</v>
      </c>
      <c r="Q254" s="25">
        <v>47.8</v>
      </c>
      <c r="R254" s="25">
        <v>47.8</v>
      </c>
      <c r="S254" s="25">
        <v>47.8</v>
      </c>
    </row>
    <row r="255" spans="1:19" ht="39.75" customHeight="1">
      <c r="A255" s="78">
        <v>902</v>
      </c>
      <c r="B255" s="45" t="s">
        <v>474</v>
      </c>
      <c r="C255" s="181"/>
      <c r="D255" s="23"/>
      <c r="E255" s="23"/>
      <c r="F255" s="10" t="s">
        <v>58</v>
      </c>
      <c r="G255" s="10" t="s">
        <v>218</v>
      </c>
      <c r="H255" s="10" t="s">
        <v>59</v>
      </c>
      <c r="I255" s="12"/>
      <c r="J255" s="12"/>
      <c r="K255" s="13"/>
      <c r="L255" s="14"/>
      <c r="M255" s="15"/>
      <c r="N255" s="25"/>
      <c r="O255" s="25"/>
      <c r="P255" s="25"/>
      <c r="Q255" s="25"/>
      <c r="R255" s="25"/>
      <c r="S255" s="25"/>
    </row>
    <row r="256" spans="1:19" ht="112.5">
      <c r="A256" s="101">
        <v>902</v>
      </c>
      <c r="B256" s="265" t="s">
        <v>474</v>
      </c>
      <c r="C256" s="135"/>
      <c r="D256" s="269"/>
      <c r="E256" s="266"/>
      <c r="F256" s="10" t="s">
        <v>193</v>
      </c>
      <c r="G256" s="10" t="s">
        <v>154</v>
      </c>
      <c r="H256" s="10" t="s">
        <v>194</v>
      </c>
      <c r="I256" s="263">
        <v>100</v>
      </c>
      <c r="J256" s="263">
        <v>4</v>
      </c>
      <c r="K256" s="264" t="s">
        <v>345</v>
      </c>
      <c r="L256" s="14">
        <v>120</v>
      </c>
      <c r="M256" s="15">
        <v>0</v>
      </c>
      <c r="N256" s="25">
        <v>385.5</v>
      </c>
      <c r="O256" s="25">
        <v>385.5</v>
      </c>
      <c r="P256" s="25">
        <v>404.8</v>
      </c>
      <c r="Q256" s="25">
        <v>404.8</v>
      </c>
      <c r="R256" s="25">
        <v>404.8</v>
      </c>
      <c r="S256" s="25">
        <v>404.8</v>
      </c>
    </row>
    <row r="257" spans="1:19" ht="101.25">
      <c r="A257" s="101">
        <v>902</v>
      </c>
      <c r="B257" s="265" t="s">
        <v>474</v>
      </c>
      <c r="C257" s="135"/>
      <c r="D257" s="269"/>
      <c r="E257" s="266"/>
      <c r="F257" s="10" t="s">
        <v>73</v>
      </c>
      <c r="G257" s="10" t="s">
        <v>181</v>
      </c>
      <c r="H257" s="10" t="s">
        <v>190</v>
      </c>
      <c r="I257" s="263"/>
      <c r="J257" s="263"/>
      <c r="K257" s="264"/>
      <c r="L257" s="183"/>
      <c r="M257" s="184"/>
      <c r="N257" s="185"/>
      <c r="O257" s="185"/>
      <c r="P257" s="186"/>
      <c r="Q257" s="186"/>
      <c r="R257" s="186"/>
      <c r="S257" s="186"/>
    </row>
    <row r="258" spans="1:19" ht="123.75">
      <c r="A258" s="78">
        <v>902</v>
      </c>
      <c r="B258" s="45" t="s">
        <v>474</v>
      </c>
      <c r="C258" s="136"/>
      <c r="D258" s="138"/>
      <c r="E258" s="23"/>
      <c r="F258" s="10" t="s">
        <v>276</v>
      </c>
      <c r="G258" s="10" t="s">
        <v>111</v>
      </c>
      <c r="H258" s="10" t="s">
        <v>149</v>
      </c>
      <c r="I258" s="12"/>
      <c r="J258" s="12"/>
      <c r="K258" s="13"/>
      <c r="L258" s="14"/>
      <c r="M258" s="15"/>
      <c r="N258" s="25"/>
      <c r="O258" s="25"/>
      <c r="P258" s="25"/>
      <c r="Q258" s="25"/>
      <c r="R258" s="25"/>
      <c r="S258" s="25"/>
    </row>
    <row r="259" spans="1:19" ht="123.75">
      <c r="A259" s="78">
        <v>902</v>
      </c>
      <c r="B259" s="45" t="s">
        <v>474</v>
      </c>
      <c r="C259" s="136"/>
      <c r="D259" s="137"/>
      <c r="E259" s="23"/>
      <c r="F259" s="10" t="s">
        <v>72</v>
      </c>
      <c r="G259" s="10" t="s">
        <v>181</v>
      </c>
      <c r="H259" s="10" t="s">
        <v>195</v>
      </c>
      <c r="I259" s="12"/>
      <c r="J259" s="12"/>
      <c r="K259" s="13"/>
      <c r="L259" s="14"/>
      <c r="M259" s="15"/>
      <c r="N259" s="25"/>
      <c r="O259" s="25"/>
      <c r="P259" s="25"/>
      <c r="Q259" s="25"/>
      <c r="R259" s="25"/>
      <c r="S259" s="25"/>
    </row>
    <row r="260" spans="1:19" ht="146.25">
      <c r="A260" s="78">
        <v>902</v>
      </c>
      <c r="B260" s="45" t="s">
        <v>474</v>
      </c>
      <c r="C260" s="136"/>
      <c r="D260" s="137"/>
      <c r="E260" s="23"/>
      <c r="F260" s="10" t="s">
        <v>257</v>
      </c>
      <c r="G260" s="10" t="s">
        <v>181</v>
      </c>
      <c r="H260" s="10" t="s">
        <v>196</v>
      </c>
      <c r="I260" s="12"/>
      <c r="J260" s="12"/>
      <c r="K260" s="13"/>
      <c r="L260" s="14"/>
      <c r="M260" s="15"/>
      <c r="N260" s="25"/>
      <c r="O260" s="25"/>
      <c r="P260" s="25"/>
      <c r="Q260" s="25"/>
      <c r="R260" s="25"/>
      <c r="S260" s="25"/>
    </row>
    <row r="261" spans="1:19" ht="108" customHeight="1">
      <c r="A261" s="208">
        <v>902</v>
      </c>
      <c r="B261" s="45" t="s">
        <v>474</v>
      </c>
      <c r="C261" s="190"/>
      <c r="D261" s="211"/>
      <c r="E261" s="211"/>
      <c r="F261" s="204" t="s">
        <v>305</v>
      </c>
      <c r="G261" s="204" t="s">
        <v>306</v>
      </c>
      <c r="H261" s="204" t="s">
        <v>307</v>
      </c>
      <c r="I261" s="209">
        <v>100</v>
      </c>
      <c r="J261" s="209">
        <v>4</v>
      </c>
      <c r="K261" s="210" t="s">
        <v>369</v>
      </c>
      <c r="L261" s="71">
        <v>120</v>
      </c>
      <c r="M261" s="72">
        <v>0</v>
      </c>
      <c r="N261" s="67">
        <v>328.3</v>
      </c>
      <c r="O261" s="67">
        <v>328.3</v>
      </c>
      <c r="P261" s="67">
        <v>340.8</v>
      </c>
      <c r="Q261" s="67">
        <v>340.8</v>
      </c>
      <c r="R261" s="67">
        <v>340.8</v>
      </c>
      <c r="S261" s="67">
        <v>340.8</v>
      </c>
    </row>
    <row r="262" spans="1:19" ht="135">
      <c r="A262" s="208">
        <v>902</v>
      </c>
      <c r="B262" s="45" t="s">
        <v>474</v>
      </c>
      <c r="C262" s="190"/>
      <c r="D262" s="211"/>
      <c r="E262" s="211"/>
      <c r="F262" s="204" t="s">
        <v>261</v>
      </c>
      <c r="G262" s="204" t="s">
        <v>181</v>
      </c>
      <c r="H262" s="204" t="s">
        <v>260</v>
      </c>
      <c r="I262" s="209"/>
      <c r="J262" s="209"/>
      <c r="K262" s="210"/>
      <c r="L262" s="71"/>
      <c r="M262" s="72"/>
      <c r="N262" s="67"/>
      <c r="O262" s="67"/>
      <c r="P262" s="67"/>
      <c r="Q262" s="67"/>
      <c r="R262" s="67"/>
      <c r="S262" s="67"/>
    </row>
    <row r="263" spans="1:19" ht="67.5">
      <c r="A263" s="78">
        <v>902</v>
      </c>
      <c r="B263" s="45" t="s">
        <v>474</v>
      </c>
      <c r="C263" s="20"/>
      <c r="D263" s="32"/>
      <c r="E263" s="127"/>
      <c r="F263" s="54" t="s">
        <v>384</v>
      </c>
      <c r="G263" s="54" t="s">
        <v>165</v>
      </c>
      <c r="H263" s="54" t="s">
        <v>125</v>
      </c>
      <c r="I263" s="69"/>
      <c r="J263" s="69"/>
      <c r="K263" s="70"/>
      <c r="L263" s="71"/>
      <c r="M263" s="72"/>
      <c r="N263" s="67"/>
      <c r="O263" s="67"/>
      <c r="P263" s="67"/>
      <c r="Q263" s="67"/>
      <c r="R263" s="67"/>
      <c r="S263" s="67"/>
    </row>
    <row r="264" spans="1:19" ht="135">
      <c r="A264" s="267">
        <v>902</v>
      </c>
      <c r="B264" s="265" t="s">
        <v>474</v>
      </c>
      <c r="C264" s="270"/>
      <c r="D264" s="10"/>
      <c r="E264" s="10"/>
      <c r="F264" s="10" t="s">
        <v>179</v>
      </c>
      <c r="G264" s="10" t="s">
        <v>154</v>
      </c>
      <c r="H264" s="10" t="s">
        <v>188</v>
      </c>
      <c r="I264" s="12">
        <v>100</v>
      </c>
      <c r="J264" s="12">
        <v>4</v>
      </c>
      <c r="K264" s="13" t="s">
        <v>235</v>
      </c>
      <c r="L264" s="14">
        <v>120</v>
      </c>
      <c r="M264" s="15">
        <v>0</v>
      </c>
      <c r="N264" s="25">
        <v>381.6</v>
      </c>
      <c r="O264" s="25">
        <v>381.6</v>
      </c>
      <c r="P264" s="25">
        <v>404.8</v>
      </c>
      <c r="Q264" s="25">
        <v>404.8</v>
      </c>
      <c r="R264" s="25">
        <v>404.8</v>
      </c>
      <c r="S264" s="25">
        <v>404.8</v>
      </c>
    </row>
    <row r="265" spans="1:19" ht="90">
      <c r="A265" s="267">
        <v>902</v>
      </c>
      <c r="B265" s="265" t="s">
        <v>474</v>
      </c>
      <c r="C265" s="270"/>
      <c r="D265" s="10"/>
      <c r="E265" s="10"/>
      <c r="F265" s="10" t="s">
        <v>48</v>
      </c>
      <c r="G265" s="10" t="s">
        <v>181</v>
      </c>
      <c r="H265" s="10" t="s">
        <v>189</v>
      </c>
      <c r="I265" s="12"/>
      <c r="J265" s="12"/>
      <c r="K265" s="13"/>
      <c r="L265" s="187"/>
      <c r="M265" s="15"/>
      <c r="N265" s="186"/>
      <c r="O265" s="186"/>
      <c r="P265" s="186"/>
      <c r="Q265" s="186"/>
      <c r="R265" s="186"/>
      <c r="S265" s="186"/>
    </row>
    <row r="266" spans="1:19" ht="101.25">
      <c r="A266" s="78">
        <v>902</v>
      </c>
      <c r="B266" s="45" t="s">
        <v>474</v>
      </c>
      <c r="C266" s="20"/>
      <c r="D266" s="23"/>
      <c r="E266" s="23"/>
      <c r="F266" s="10" t="s">
        <v>71</v>
      </c>
      <c r="G266" s="10" t="s">
        <v>181</v>
      </c>
      <c r="H266" s="10" t="s">
        <v>186</v>
      </c>
      <c r="I266" s="12"/>
      <c r="J266" s="12"/>
      <c r="K266" s="13"/>
      <c r="L266" s="14"/>
      <c r="M266" s="15"/>
      <c r="N266" s="25"/>
      <c r="O266" s="25"/>
      <c r="P266" s="25"/>
      <c r="Q266" s="25"/>
      <c r="R266" s="25"/>
      <c r="S266" s="25"/>
    </row>
    <row r="267" spans="1:19" ht="112.5">
      <c r="A267" s="267">
        <v>902</v>
      </c>
      <c r="B267" s="265" t="s">
        <v>474</v>
      </c>
      <c r="C267" s="11"/>
      <c r="D267" s="10"/>
      <c r="E267" s="10"/>
      <c r="F267" s="10" t="s">
        <v>279</v>
      </c>
      <c r="G267" s="10" t="s">
        <v>154</v>
      </c>
      <c r="H267" s="10" t="s">
        <v>280</v>
      </c>
      <c r="I267" s="12">
        <v>100</v>
      </c>
      <c r="J267" s="12">
        <v>4</v>
      </c>
      <c r="K267" s="13" t="s">
        <v>344</v>
      </c>
      <c r="L267" s="14">
        <v>120</v>
      </c>
      <c r="M267" s="15">
        <v>0</v>
      </c>
      <c r="N267" s="25">
        <v>502.2</v>
      </c>
      <c r="O267" s="75">
        <v>502.2</v>
      </c>
      <c r="P267" s="25">
        <v>533.4</v>
      </c>
      <c r="Q267" s="25">
        <v>533.4</v>
      </c>
      <c r="R267" s="25">
        <v>533.4</v>
      </c>
      <c r="S267" s="25">
        <v>533.4</v>
      </c>
    </row>
    <row r="268" spans="1:19" ht="112.5">
      <c r="A268" s="267">
        <v>902</v>
      </c>
      <c r="B268" s="265" t="s">
        <v>474</v>
      </c>
      <c r="C268" s="11"/>
      <c r="D268" s="10"/>
      <c r="E268" s="10"/>
      <c r="F268" s="10" t="s">
        <v>35</v>
      </c>
      <c r="G268" s="10" t="s">
        <v>181</v>
      </c>
      <c r="H268" s="10" t="s">
        <v>185</v>
      </c>
      <c r="I268" s="12"/>
      <c r="J268" s="12"/>
      <c r="K268" s="13"/>
      <c r="L268" s="187"/>
      <c r="M268" s="22"/>
      <c r="N268" s="186"/>
      <c r="O268" s="188"/>
      <c r="P268" s="186"/>
      <c r="Q268" s="186"/>
      <c r="R268" s="186"/>
      <c r="S268" s="186"/>
    </row>
    <row r="269" spans="1:19" ht="90">
      <c r="A269" s="78">
        <v>902</v>
      </c>
      <c r="B269" s="45" t="s">
        <v>474</v>
      </c>
      <c r="C269" s="20"/>
      <c r="D269" s="23"/>
      <c r="E269" s="23"/>
      <c r="F269" s="10" t="s">
        <v>284</v>
      </c>
      <c r="G269" s="10" t="s">
        <v>111</v>
      </c>
      <c r="H269" s="10" t="s">
        <v>285</v>
      </c>
      <c r="I269" s="12"/>
      <c r="J269" s="12"/>
      <c r="K269" s="13"/>
      <c r="L269" s="14"/>
      <c r="M269" s="22"/>
      <c r="N269" s="25"/>
      <c r="O269" s="75"/>
      <c r="P269" s="25"/>
      <c r="Q269" s="25"/>
      <c r="R269" s="25"/>
      <c r="S269" s="25"/>
    </row>
    <row r="270" spans="1:19" ht="67.5">
      <c r="A270" s="494">
        <v>902</v>
      </c>
      <c r="B270" s="45" t="s">
        <v>474</v>
      </c>
      <c r="C270" s="226"/>
      <c r="D270" s="506"/>
      <c r="E270" s="506"/>
      <c r="F270" s="129" t="s">
        <v>177</v>
      </c>
      <c r="G270" s="129" t="s">
        <v>154</v>
      </c>
      <c r="H270" s="129" t="s">
        <v>184</v>
      </c>
      <c r="I270" s="504">
        <v>100</v>
      </c>
      <c r="J270" s="504">
        <v>4</v>
      </c>
      <c r="K270" s="502" t="s">
        <v>236</v>
      </c>
      <c r="L270" s="124">
        <v>120</v>
      </c>
      <c r="M270" s="143">
        <v>0</v>
      </c>
      <c r="N270" s="144">
        <v>814.6</v>
      </c>
      <c r="O270" s="144">
        <v>814.6</v>
      </c>
      <c r="P270" s="144">
        <v>870.2</v>
      </c>
      <c r="Q270" s="144">
        <v>870.2</v>
      </c>
      <c r="R270" s="144">
        <v>870.2</v>
      </c>
      <c r="S270" s="144">
        <v>870.2</v>
      </c>
    </row>
    <row r="271" spans="1:19" ht="90">
      <c r="A271" s="495"/>
      <c r="B271" s="45" t="s">
        <v>474</v>
      </c>
      <c r="C271" s="230"/>
      <c r="D271" s="507"/>
      <c r="E271" s="507"/>
      <c r="F271" s="129" t="s">
        <v>47</v>
      </c>
      <c r="G271" s="129" t="s">
        <v>111</v>
      </c>
      <c r="H271" s="129" t="s">
        <v>187</v>
      </c>
      <c r="I271" s="505"/>
      <c r="J271" s="505"/>
      <c r="K271" s="503"/>
      <c r="L271" s="183"/>
      <c r="M271" s="143"/>
      <c r="N271" s="185"/>
      <c r="O271" s="185"/>
      <c r="P271" s="185"/>
      <c r="Q271" s="185"/>
      <c r="R271" s="185"/>
      <c r="S271" s="185"/>
    </row>
    <row r="272" spans="1:19" ht="67.5">
      <c r="A272" s="231">
        <v>902</v>
      </c>
      <c r="B272" s="45" t="s">
        <v>474</v>
      </c>
      <c r="C272" s="199"/>
      <c r="D272" s="129"/>
      <c r="E272" s="129"/>
      <c r="F272" s="129" t="s">
        <v>177</v>
      </c>
      <c r="G272" s="129" t="s">
        <v>154</v>
      </c>
      <c r="H272" s="129" t="s">
        <v>184</v>
      </c>
      <c r="I272" s="122"/>
      <c r="J272" s="122"/>
      <c r="K272" s="123"/>
      <c r="L272" s="124"/>
      <c r="M272" s="143"/>
      <c r="N272" s="144"/>
      <c r="O272" s="144"/>
      <c r="P272" s="144"/>
      <c r="Q272" s="144"/>
      <c r="R272" s="144"/>
      <c r="S272" s="144"/>
    </row>
    <row r="273" spans="1:19" ht="101.25">
      <c r="A273" s="231">
        <v>902</v>
      </c>
      <c r="B273" s="45" t="s">
        <v>474</v>
      </c>
      <c r="C273" s="199"/>
      <c r="D273" s="129"/>
      <c r="E273" s="129"/>
      <c r="F273" s="129" t="s">
        <v>34</v>
      </c>
      <c r="G273" s="129" t="s">
        <v>111</v>
      </c>
      <c r="H273" s="129" t="s">
        <v>186</v>
      </c>
      <c r="I273" s="122"/>
      <c r="J273" s="122"/>
      <c r="K273" s="123"/>
      <c r="L273" s="124"/>
      <c r="M273" s="143"/>
      <c r="N273" s="144"/>
      <c r="O273" s="144"/>
      <c r="P273" s="144"/>
      <c r="Q273" s="144"/>
      <c r="R273" s="144"/>
      <c r="S273" s="144"/>
    </row>
    <row r="274" spans="1:19" ht="123.75">
      <c r="A274" s="101">
        <v>902</v>
      </c>
      <c r="B274" s="265" t="s">
        <v>474</v>
      </c>
      <c r="C274" s="11"/>
      <c r="D274" s="266"/>
      <c r="E274" s="266"/>
      <c r="F274" s="10" t="s">
        <v>103</v>
      </c>
      <c r="G274" s="10" t="s">
        <v>154</v>
      </c>
      <c r="H274" s="10" t="s">
        <v>104</v>
      </c>
      <c r="I274" s="263">
        <v>100</v>
      </c>
      <c r="J274" s="263">
        <v>4</v>
      </c>
      <c r="K274" s="264" t="s">
        <v>342</v>
      </c>
      <c r="L274" s="14">
        <v>120</v>
      </c>
      <c r="M274" s="15">
        <v>0</v>
      </c>
      <c r="N274" s="25">
        <v>1171.6</v>
      </c>
      <c r="O274" s="75">
        <v>1171.6</v>
      </c>
      <c r="P274" s="25">
        <v>1657.5</v>
      </c>
      <c r="Q274" s="25">
        <v>1657.5</v>
      </c>
      <c r="R274" s="25">
        <v>1657.5</v>
      </c>
      <c r="S274" s="25">
        <v>1657.5</v>
      </c>
    </row>
    <row r="275" spans="1:19" ht="112.5">
      <c r="A275" s="101">
        <v>902</v>
      </c>
      <c r="B275" s="265" t="s">
        <v>474</v>
      </c>
      <c r="C275" s="11"/>
      <c r="D275" s="266"/>
      <c r="E275" s="266"/>
      <c r="F275" s="10" t="s">
        <v>279</v>
      </c>
      <c r="G275" s="10" t="s">
        <v>154</v>
      </c>
      <c r="H275" s="10" t="s">
        <v>280</v>
      </c>
      <c r="I275" s="263"/>
      <c r="J275" s="263"/>
      <c r="K275" s="264"/>
      <c r="L275" s="187"/>
      <c r="M275" s="15"/>
      <c r="N275" s="186"/>
      <c r="O275" s="188"/>
      <c r="P275" s="186"/>
      <c r="Q275" s="186"/>
      <c r="R275" s="186"/>
      <c r="S275" s="186"/>
    </row>
    <row r="276" spans="1:19" ht="112.5">
      <c r="A276" s="101">
        <v>902</v>
      </c>
      <c r="B276" s="45" t="s">
        <v>474</v>
      </c>
      <c r="C276" s="20"/>
      <c r="D276" s="23"/>
      <c r="E276" s="23"/>
      <c r="F276" s="10" t="s">
        <v>35</v>
      </c>
      <c r="G276" s="10" t="s">
        <v>181</v>
      </c>
      <c r="H276" s="10" t="s">
        <v>185</v>
      </c>
      <c r="I276" s="12"/>
      <c r="J276" s="12"/>
      <c r="K276" s="13"/>
      <c r="L276" s="14"/>
      <c r="M276" s="100"/>
      <c r="N276" s="75"/>
      <c r="O276" s="75"/>
      <c r="P276" s="25"/>
      <c r="Q276" s="25"/>
      <c r="R276" s="25"/>
      <c r="S276" s="25"/>
    </row>
    <row r="277" spans="1:19" ht="90">
      <c r="A277" s="101">
        <v>902</v>
      </c>
      <c r="B277" s="45" t="s">
        <v>474</v>
      </c>
      <c r="C277" s="20"/>
      <c r="D277" s="23"/>
      <c r="E277" s="23"/>
      <c r="F277" s="10" t="s">
        <v>284</v>
      </c>
      <c r="G277" s="10" t="s">
        <v>111</v>
      </c>
      <c r="H277" s="10" t="s">
        <v>285</v>
      </c>
      <c r="I277" s="97"/>
      <c r="J277" s="97"/>
      <c r="K277" s="98"/>
      <c r="L277" s="99"/>
      <c r="M277" s="100"/>
      <c r="N277" s="279"/>
      <c r="O277" s="279"/>
      <c r="P277" s="280"/>
      <c r="Q277" s="25"/>
      <c r="R277" s="25"/>
      <c r="S277" s="25"/>
    </row>
    <row r="278" spans="1:19" ht="90">
      <c r="A278" s="101">
        <v>902</v>
      </c>
      <c r="B278" s="265" t="s">
        <v>474</v>
      </c>
      <c r="C278" s="11"/>
      <c r="D278" s="266"/>
      <c r="E278" s="266"/>
      <c r="F278" s="10" t="s">
        <v>286</v>
      </c>
      <c r="G278" s="10" t="s">
        <v>154</v>
      </c>
      <c r="H278" s="10" t="s">
        <v>287</v>
      </c>
      <c r="I278" s="263">
        <v>100</v>
      </c>
      <c r="J278" s="263">
        <v>4</v>
      </c>
      <c r="K278" s="264" t="s">
        <v>343</v>
      </c>
      <c r="L278" s="14">
        <v>120</v>
      </c>
      <c r="M278" s="15">
        <v>0</v>
      </c>
      <c r="N278" s="25">
        <v>364.2</v>
      </c>
      <c r="O278" s="75">
        <v>364.2</v>
      </c>
      <c r="P278" s="25">
        <v>404.8</v>
      </c>
      <c r="Q278" s="25">
        <v>404.8</v>
      </c>
      <c r="R278" s="25">
        <v>404.8</v>
      </c>
      <c r="S278" s="25">
        <v>404.8</v>
      </c>
    </row>
    <row r="279" spans="1:19" ht="90">
      <c r="A279" s="101">
        <v>902</v>
      </c>
      <c r="B279" s="265" t="s">
        <v>474</v>
      </c>
      <c r="C279" s="11"/>
      <c r="D279" s="266"/>
      <c r="E279" s="266"/>
      <c r="F279" s="10" t="s">
        <v>286</v>
      </c>
      <c r="G279" s="10" t="s">
        <v>154</v>
      </c>
      <c r="H279" s="10" t="s">
        <v>287</v>
      </c>
      <c r="I279" s="263"/>
      <c r="J279" s="263"/>
      <c r="K279" s="264"/>
      <c r="L279" s="187"/>
      <c r="M279" s="15"/>
      <c r="N279" s="186"/>
      <c r="O279" s="188"/>
      <c r="P279" s="186"/>
      <c r="Q279" s="186"/>
      <c r="R279" s="186"/>
      <c r="S279" s="186"/>
    </row>
    <row r="280" spans="1:19" ht="67.5">
      <c r="A280" s="101">
        <v>902</v>
      </c>
      <c r="B280" s="45" t="s">
        <v>474</v>
      </c>
      <c r="C280" s="20"/>
      <c r="D280" s="23"/>
      <c r="E280" s="23"/>
      <c r="F280" s="10" t="s">
        <v>298</v>
      </c>
      <c r="G280" s="10" t="s">
        <v>181</v>
      </c>
      <c r="H280" s="10" t="s">
        <v>299</v>
      </c>
      <c r="I280" s="12"/>
      <c r="J280" s="12"/>
      <c r="K280" s="13"/>
      <c r="L280" s="14"/>
      <c r="M280" s="15"/>
      <c r="N280" s="25"/>
      <c r="O280" s="75"/>
      <c r="P280" s="25"/>
      <c r="Q280" s="25"/>
      <c r="R280" s="25"/>
      <c r="S280" s="25"/>
    </row>
    <row r="281" spans="1:19" ht="104.25" customHeight="1">
      <c r="A281" s="79">
        <v>902</v>
      </c>
      <c r="B281" s="109" t="s">
        <v>520</v>
      </c>
      <c r="C281" s="79" t="s">
        <v>521</v>
      </c>
      <c r="D281" s="203" t="s">
        <v>522</v>
      </c>
      <c r="E281" s="118" t="s">
        <v>70</v>
      </c>
      <c r="F281" s="40"/>
      <c r="G281" s="40"/>
      <c r="H281" s="40"/>
      <c r="I281" s="34"/>
      <c r="J281" s="34"/>
      <c r="K281" s="35"/>
      <c r="L281" s="36"/>
      <c r="M281" s="26"/>
      <c r="N281" s="33">
        <f aca="true" t="shared" si="45" ref="N281:S281">SUM(N282)</f>
        <v>5711.1</v>
      </c>
      <c r="O281" s="33">
        <f t="shared" si="45"/>
        <v>5711.1</v>
      </c>
      <c r="P281" s="33">
        <f t="shared" si="45"/>
        <v>5064.4</v>
      </c>
      <c r="Q281" s="33">
        <f t="shared" si="45"/>
        <v>5065.4</v>
      </c>
      <c r="R281" s="33">
        <f t="shared" si="45"/>
        <v>5065</v>
      </c>
      <c r="S281" s="33">
        <f t="shared" si="45"/>
        <v>5065</v>
      </c>
    </row>
    <row r="282" spans="1:19" ht="36.75" customHeight="1">
      <c r="A282" s="78">
        <v>902</v>
      </c>
      <c r="B282" s="45" t="s">
        <v>520</v>
      </c>
      <c r="C282" s="20"/>
      <c r="D282" s="23"/>
      <c r="E282" s="23"/>
      <c r="F282" s="10" t="s">
        <v>58</v>
      </c>
      <c r="G282" s="10" t="s">
        <v>218</v>
      </c>
      <c r="H282" s="10" t="s">
        <v>59</v>
      </c>
      <c r="I282" s="12">
        <v>400</v>
      </c>
      <c r="J282" s="12">
        <v>5</v>
      </c>
      <c r="K282" s="13" t="s">
        <v>346</v>
      </c>
      <c r="L282" s="14">
        <v>810</v>
      </c>
      <c r="M282" s="15">
        <v>0</v>
      </c>
      <c r="N282" s="25">
        <v>5711.1</v>
      </c>
      <c r="O282" s="25">
        <v>5711.1</v>
      </c>
      <c r="P282" s="25">
        <v>5064.4</v>
      </c>
      <c r="Q282" s="25">
        <v>5065.4</v>
      </c>
      <c r="R282" s="25">
        <v>5065</v>
      </c>
      <c r="S282" s="25">
        <v>5065</v>
      </c>
    </row>
    <row r="283" spans="1:19" ht="112.5">
      <c r="A283" s="78">
        <v>902</v>
      </c>
      <c r="B283" s="45" t="s">
        <v>520</v>
      </c>
      <c r="C283" s="20"/>
      <c r="D283" s="23"/>
      <c r="E283" s="23"/>
      <c r="F283" s="10" t="s">
        <v>193</v>
      </c>
      <c r="G283" s="10" t="s">
        <v>154</v>
      </c>
      <c r="H283" s="10" t="s">
        <v>194</v>
      </c>
      <c r="I283" s="12"/>
      <c r="J283" s="12"/>
      <c r="K283" s="13"/>
      <c r="L283" s="14"/>
      <c r="M283" s="15"/>
      <c r="N283" s="25"/>
      <c r="O283" s="25"/>
      <c r="P283" s="25"/>
      <c r="Q283" s="25"/>
      <c r="R283" s="25"/>
      <c r="S283" s="25"/>
    </row>
    <row r="284" spans="1:19" ht="80.25" customHeight="1">
      <c r="A284" s="78">
        <v>902</v>
      </c>
      <c r="B284" s="45" t="s">
        <v>520</v>
      </c>
      <c r="C284" s="20"/>
      <c r="D284" s="23"/>
      <c r="E284" s="23"/>
      <c r="F284" s="10" t="s">
        <v>73</v>
      </c>
      <c r="G284" s="10" t="s">
        <v>181</v>
      </c>
      <c r="H284" s="10" t="s">
        <v>190</v>
      </c>
      <c r="I284" s="12"/>
      <c r="J284" s="12"/>
      <c r="K284" s="13"/>
      <c r="L284" s="14"/>
      <c r="M284" s="15"/>
      <c r="N284" s="25"/>
      <c r="O284" s="25"/>
      <c r="P284" s="25"/>
      <c r="Q284" s="25"/>
      <c r="R284" s="25"/>
      <c r="S284" s="25"/>
    </row>
    <row r="285" spans="1:19" ht="114" customHeight="1">
      <c r="A285" s="78">
        <v>902</v>
      </c>
      <c r="B285" s="45" t="s">
        <v>520</v>
      </c>
      <c r="C285" s="20"/>
      <c r="D285" s="23"/>
      <c r="E285" s="23"/>
      <c r="F285" s="10" t="s">
        <v>220</v>
      </c>
      <c r="G285" s="10" t="s">
        <v>111</v>
      </c>
      <c r="H285" s="10" t="s">
        <v>221</v>
      </c>
      <c r="I285" s="12"/>
      <c r="J285" s="12"/>
      <c r="K285" s="13"/>
      <c r="L285" s="14"/>
      <c r="M285" s="15"/>
      <c r="N285" s="25"/>
      <c r="O285" s="25"/>
      <c r="P285" s="25"/>
      <c r="Q285" s="25"/>
      <c r="R285" s="25"/>
      <c r="S285" s="25"/>
    </row>
    <row r="286" spans="1:19" ht="78" customHeight="1">
      <c r="A286" s="78">
        <v>902</v>
      </c>
      <c r="B286" s="45" t="s">
        <v>520</v>
      </c>
      <c r="C286" s="20"/>
      <c r="D286" s="23"/>
      <c r="E286" s="23"/>
      <c r="F286" s="10" t="s">
        <v>276</v>
      </c>
      <c r="G286" s="10" t="s">
        <v>111</v>
      </c>
      <c r="H286" s="10" t="s">
        <v>149</v>
      </c>
      <c r="I286" s="12"/>
      <c r="J286" s="12"/>
      <c r="K286" s="13"/>
      <c r="L286" s="14"/>
      <c r="M286" s="15"/>
      <c r="N286" s="25"/>
      <c r="O286" s="25"/>
      <c r="P286" s="25"/>
      <c r="Q286" s="25"/>
      <c r="R286" s="25"/>
      <c r="S286" s="25"/>
    </row>
    <row r="287" spans="1:19" ht="78" customHeight="1">
      <c r="A287" s="79">
        <v>902</v>
      </c>
      <c r="B287" s="109" t="s">
        <v>524</v>
      </c>
      <c r="C287" s="79" t="s">
        <v>523</v>
      </c>
      <c r="D287" s="203" t="s">
        <v>525</v>
      </c>
      <c r="E287" s="118" t="s">
        <v>70</v>
      </c>
      <c r="F287" s="40"/>
      <c r="G287" s="40"/>
      <c r="H287" s="40"/>
      <c r="I287" s="34"/>
      <c r="J287" s="34"/>
      <c r="K287" s="35"/>
      <c r="L287" s="36"/>
      <c r="M287" s="26"/>
      <c r="N287" s="33">
        <f aca="true" t="shared" si="46" ref="N287:S287">SUM(N288)</f>
        <v>144.9</v>
      </c>
      <c r="O287" s="33">
        <f t="shared" si="46"/>
        <v>144.9</v>
      </c>
      <c r="P287" s="33">
        <f t="shared" si="46"/>
        <v>300</v>
      </c>
      <c r="Q287" s="33">
        <f t="shared" si="46"/>
        <v>300</v>
      </c>
      <c r="R287" s="33">
        <f t="shared" si="46"/>
        <v>300</v>
      </c>
      <c r="S287" s="33">
        <f t="shared" si="46"/>
        <v>300</v>
      </c>
    </row>
    <row r="288" spans="1:19" ht="46.5" customHeight="1">
      <c r="A288" s="78">
        <v>902</v>
      </c>
      <c r="B288" s="45" t="s">
        <v>524</v>
      </c>
      <c r="C288" s="20"/>
      <c r="D288" s="23"/>
      <c r="E288" s="23"/>
      <c r="F288" s="10" t="s">
        <v>58</v>
      </c>
      <c r="G288" s="10" t="s">
        <v>218</v>
      </c>
      <c r="H288" s="10" t="s">
        <v>59</v>
      </c>
      <c r="I288" s="12">
        <v>400</v>
      </c>
      <c r="J288" s="12">
        <v>5</v>
      </c>
      <c r="K288" s="13" t="s">
        <v>346</v>
      </c>
      <c r="L288" s="14">
        <v>810</v>
      </c>
      <c r="M288" s="15">
        <v>0</v>
      </c>
      <c r="N288" s="25">
        <v>144.9</v>
      </c>
      <c r="O288" s="25">
        <v>144.9</v>
      </c>
      <c r="P288" s="25">
        <v>300</v>
      </c>
      <c r="Q288" s="25">
        <v>300</v>
      </c>
      <c r="R288" s="25">
        <v>300</v>
      </c>
      <c r="S288" s="25">
        <v>300</v>
      </c>
    </row>
    <row r="289" spans="1:19" ht="78" customHeight="1">
      <c r="A289" s="78">
        <v>902</v>
      </c>
      <c r="B289" s="45" t="s">
        <v>524</v>
      </c>
      <c r="C289" s="20"/>
      <c r="D289" s="23"/>
      <c r="E289" s="23"/>
      <c r="F289" s="10" t="s">
        <v>193</v>
      </c>
      <c r="G289" s="10" t="s">
        <v>154</v>
      </c>
      <c r="H289" s="10" t="s">
        <v>194</v>
      </c>
      <c r="I289" s="12"/>
      <c r="J289" s="12"/>
      <c r="K289" s="13"/>
      <c r="L289" s="14"/>
      <c r="M289" s="15"/>
      <c r="N289" s="25"/>
      <c r="O289" s="25"/>
      <c r="P289" s="25"/>
      <c r="Q289" s="25"/>
      <c r="R289" s="25"/>
      <c r="S289" s="25"/>
    </row>
    <row r="290" spans="1:19" ht="78" customHeight="1">
      <c r="A290" s="78">
        <v>902</v>
      </c>
      <c r="B290" s="45" t="s">
        <v>524</v>
      </c>
      <c r="C290" s="20"/>
      <c r="D290" s="23"/>
      <c r="E290" s="23"/>
      <c r="F290" s="10" t="s">
        <v>73</v>
      </c>
      <c r="G290" s="10" t="s">
        <v>181</v>
      </c>
      <c r="H290" s="10" t="s">
        <v>190</v>
      </c>
      <c r="I290" s="12"/>
      <c r="J290" s="12"/>
      <c r="K290" s="13"/>
      <c r="L290" s="14"/>
      <c r="M290" s="15"/>
      <c r="N290" s="25"/>
      <c r="O290" s="25"/>
      <c r="P290" s="25"/>
      <c r="Q290" s="25"/>
      <c r="R290" s="25"/>
      <c r="S290" s="25"/>
    </row>
    <row r="291" spans="1:19" ht="78" customHeight="1">
      <c r="A291" s="78">
        <v>902</v>
      </c>
      <c r="B291" s="45" t="s">
        <v>524</v>
      </c>
      <c r="C291" s="20"/>
      <c r="D291" s="23"/>
      <c r="E291" s="23"/>
      <c r="F291" s="10" t="s">
        <v>220</v>
      </c>
      <c r="G291" s="10" t="s">
        <v>111</v>
      </c>
      <c r="H291" s="10" t="s">
        <v>221</v>
      </c>
      <c r="I291" s="12"/>
      <c r="J291" s="12"/>
      <c r="K291" s="13"/>
      <c r="L291" s="14"/>
      <c r="M291" s="15"/>
      <c r="N291" s="25"/>
      <c r="O291" s="25"/>
      <c r="P291" s="25"/>
      <c r="Q291" s="25"/>
      <c r="R291" s="25"/>
      <c r="S291" s="25"/>
    </row>
    <row r="292" spans="1:19" ht="78" customHeight="1">
      <c r="A292" s="78">
        <v>902</v>
      </c>
      <c r="B292" s="45" t="s">
        <v>524</v>
      </c>
      <c r="C292" s="20"/>
      <c r="D292" s="23"/>
      <c r="E292" s="23"/>
      <c r="F292" s="10" t="s">
        <v>276</v>
      </c>
      <c r="G292" s="10" t="s">
        <v>111</v>
      </c>
      <c r="H292" s="10" t="s">
        <v>149</v>
      </c>
      <c r="I292" s="12"/>
      <c r="J292" s="12"/>
      <c r="K292" s="13"/>
      <c r="L292" s="14"/>
      <c r="M292" s="15"/>
      <c r="N292" s="25"/>
      <c r="O292" s="25"/>
      <c r="P292" s="25"/>
      <c r="Q292" s="25"/>
      <c r="R292" s="25"/>
      <c r="S292" s="25"/>
    </row>
    <row r="293" spans="1:19" ht="147">
      <c r="A293" s="178">
        <v>902</v>
      </c>
      <c r="B293" s="232" t="s">
        <v>526</v>
      </c>
      <c r="C293" s="178" t="s">
        <v>527</v>
      </c>
      <c r="D293" s="233" t="s">
        <v>397</v>
      </c>
      <c r="E293" s="234" t="s">
        <v>70</v>
      </c>
      <c r="F293" s="537"/>
      <c r="G293" s="537"/>
      <c r="H293" s="537"/>
      <c r="I293" s="537"/>
      <c r="J293" s="537"/>
      <c r="K293" s="537"/>
      <c r="L293" s="537"/>
      <c r="M293" s="538"/>
      <c r="N293" s="33">
        <f aca="true" t="shared" si="47" ref="N293:S293">SUM(N294:N295)</f>
        <v>7141.2</v>
      </c>
      <c r="O293" s="33">
        <f t="shared" si="47"/>
        <v>7134.3</v>
      </c>
      <c r="P293" s="33">
        <f t="shared" si="47"/>
        <v>10712</v>
      </c>
      <c r="Q293" s="33">
        <f t="shared" si="47"/>
        <v>0</v>
      </c>
      <c r="R293" s="33">
        <f t="shared" si="47"/>
        <v>0</v>
      </c>
      <c r="S293" s="33">
        <f t="shared" si="47"/>
        <v>0</v>
      </c>
    </row>
    <row r="294" spans="1:19" ht="63" customHeight="1">
      <c r="A294" s="235">
        <v>902</v>
      </c>
      <c r="B294" s="236" t="s">
        <v>526</v>
      </c>
      <c r="C294" s="237"/>
      <c r="D294" s="238"/>
      <c r="E294" s="238"/>
      <c r="F294" s="238" t="s">
        <v>76</v>
      </c>
      <c r="G294" s="238" t="s">
        <v>87</v>
      </c>
      <c r="H294" s="238" t="s">
        <v>78</v>
      </c>
      <c r="I294" s="239">
        <v>500</v>
      </c>
      <c r="J294" s="239">
        <v>1</v>
      </c>
      <c r="K294" s="240" t="s">
        <v>234</v>
      </c>
      <c r="L294" s="241">
        <v>410</v>
      </c>
      <c r="M294" s="242">
        <v>310</v>
      </c>
      <c r="N294" s="144">
        <v>7141.2</v>
      </c>
      <c r="O294" s="25">
        <v>7134.3</v>
      </c>
      <c r="P294" s="25">
        <v>10712</v>
      </c>
      <c r="Q294" s="25"/>
      <c r="R294" s="25"/>
      <c r="S294" s="25"/>
    </row>
    <row r="295" spans="1:19" ht="67.5" customHeight="1">
      <c r="A295" s="235">
        <v>902</v>
      </c>
      <c r="B295" s="236" t="s">
        <v>526</v>
      </c>
      <c r="C295" s="237"/>
      <c r="D295" s="238"/>
      <c r="E295" s="238"/>
      <c r="F295" s="238" t="s">
        <v>90</v>
      </c>
      <c r="G295" s="238" t="s">
        <v>91</v>
      </c>
      <c r="H295" s="238" t="s">
        <v>92</v>
      </c>
      <c r="I295" s="239"/>
      <c r="J295" s="239"/>
      <c r="K295" s="240"/>
      <c r="L295" s="241"/>
      <c r="M295" s="242"/>
      <c r="N295" s="25"/>
      <c r="O295" s="25"/>
      <c r="P295" s="25"/>
      <c r="Q295" s="25"/>
      <c r="R295" s="25"/>
      <c r="S295" s="25"/>
    </row>
    <row r="296" spans="1:19" ht="112.5">
      <c r="A296" s="235">
        <v>902</v>
      </c>
      <c r="B296" s="236" t="s">
        <v>526</v>
      </c>
      <c r="C296" s="243"/>
      <c r="D296" s="244"/>
      <c r="E296" s="244"/>
      <c r="F296" s="238" t="s">
        <v>35</v>
      </c>
      <c r="G296" s="238" t="s">
        <v>181</v>
      </c>
      <c r="H296" s="238" t="s">
        <v>185</v>
      </c>
      <c r="I296" s="239"/>
      <c r="J296" s="239"/>
      <c r="K296" s="240"/>
      <c r="L296" s="241"/>
      <c r="M296" s="245"/>
      <c r="N296" s="25" t="s">
        <v>213</v>
      </c>
      <c r="O296" s="25"/>
      <c r="P296" s="25"/>
      <c r="Q296" s="25"/>
      <c r="R296" s="25"/>
      <c r="S296" s="25"/>
    </row>
    <row r="297" spans="1:19" ht="47.25" customHeight="1">
      <c r="A297" s="235">
        <v>902</v>
      </c>
      <c r="B297" s="236" t="s">
        <v>526</v>
      </c>
      <c r="C297" s="243"/>
      <c r="D297" s="244"/>
      <c r="E297" s="244"/>
      <c r="F297" s="238" t="s">
        <v>351</v>
      </c>
      <c r="G297" s="238" t="s">
        <v>218</v>
      </c>
      <c r="H297" s="238" t="s">
        <v>352</v>
      </c>
      <c r="I297" s="239"/>
      <c r="J297" s="239"/>
      <c r="K297" s="240"/>
      <c r="L297" s="241"/>
      <c r="M297" s="245"/>
      <c r="N297" s="25"/>
      <c r="O297" s="25"/>
      <c r="P297" s="25"/>
      <c r="Q297" s="25"/>
      <c r="R297" s="25"/>
      <c r="S297" s="25"/>
    </row>
    <row r="298" spans="1:19" ht="48.75" customHeight="1">
      <c r="A298" s="235">
        <v>902</v>
      </c>
      <c r="B298" s="236" t="s">
        <v>526</v>
      </c>
      <c r="C298" s="243"/>
      <c r="D298" s="244"/>
      <c r="E298" s="244"/>
      <c r="F298" s="238" t="s">
        <v>58</v>
      </c>
      <c r="G298" s="238" t="s">
        <v>218</v>
      </c>
      <c r="H298" s="238" t="s">
        <v>59</v>
      </c>
      <c r="I298" s="239"/>
      <c r="J298" s="239"/>
      <c r="K298" s="240"/>
      <c r="L298" s="241"/>
      <c r="M298" s="245"/>
      <c r="N298" s="25"/>
      <c r="O298" s="25"/>
      <c r="P298" s="25"/>
      <c r="Q298" s="25"/>
      <c r="R298" s="25"/>
      <c r="S298" s="25"/>
    </row>
    <row r="299" spans="1:19" ht="112.5" customHeight="1">
      <c r="A299" s="235">
        <v>902</v>
      </c>
      <c r="B299" s="236" t="s">
        <v>526</v>
      </c>
      <c r="C299" s="243"/>
      <c r="D299" s="244"/>
      <c r="E299" s="244"/>
      <c r="F299" s="238" t="s">
        <v>14</v>
      </c>
      <c r="G299" s="238" t="s">
        <v>165</v>
      </c>
      <c r="H299" s="238" t="s">
        <v>9</v>
      </c>
      <c r="I299" s="239"/>
      <c r="J299" s="239"/>
      <c r="K299" s="240"/>
      <c r="L299" s="241"/>
      <c r="M299" s="245"/>
      <c r="N299" s="25"/>
      <c r="O299" s="25"/>
      <c r="P299" s="25"/>
      <c r="Q299" s="25"/>
      <c r="R299" s="25"/>
      <c r="S299" s="25"/>
    </row>
    <row r="300" spans="1:19" ht="101.25">
      <c r="A300" s="235">
        <v>902</v>
      </c>
      <c r="B300" s="236" t="s">
        <v>526</v>
      </c>
      <c r="C300" s="243"/>
      <c r="D300" s="244"/>
      <c r="E300" s="244"/>
      <c r="F300" s="246" t="s">
        <v>382</v>
      </c>
      <c r="G300" s="246" t="s">
        <v>165</v>
      </c>
      <c r="H300" s="246" t="s">
        <v>383</v>
      </c>
      <c r="I300" s="239"/>
      <c r="J300" s="239"/>
      <c r="K300" s="240"/>
      <c r="L300" s="241"/>
      <c r="M300" s="245"/>
      <c r="N300" s="25"/>
      <c r="O300" s="25"/>
      <c r="P300" s="25"/>
      <c r="Q300" s="25"/>
      <c r="R300" s="25"/>
      <c r="S300" s="25"/>
    </row>
    <row r="301" spans="1:19" ht="116.25" customHeight="1">
      <c r="A301" s="79">
        <v>902</v>
      </c>
      <c r="B301" s="109" t="s">
        <v>476</v>
      </c>
      <c r="C301" s="178" t="s">
        <v>475</v>
      </c>
      <c r="D301" s="53" t="s">
        <v>396</v>
      </c>
      <c r="E301" s="118" t="s">
        <v>70</v>
      </c>
      <c r="F301" s="52"/>
      <c r="G301" s="52"/>
      <c r="H301" s="52"/>
      <c r="I301" s="52"/>
      <c r="J301" s="52"/>
      <c r="K301" s="52"/>
      <c r="L301" s="52"/>
      <c r="M301" s="52"/>
      <c r="N301" s="33">
        <f aca="true" t="shared" si="48" ref="N301:S301">SUM(N302:N311)</f>
        <v>28617.199999999997</v>
      </c>
      <c r="O301" s="33">
        <f t="shared" si="48"/>
        <v>28610.4</v>
      </c>
      <c r="P301" s="33">
        <f t="shared" si="48"/>
        <v>29580.699999999997</v>
      </c>
      <c r="Q301" s="33">
        <f t="shared" si="48"/>
        <v>39580.7</v>
      </c>
      <c r="R301" s="33">
        <f t="shared" si="48"/>
        <v>29580.699999999997</v>
      </c>
      <c r="S301" s="33">
        <f t="shared" si="48"/>
        <v>29580.699999999997</v>
      </c>
    </row>
    <row r="302" spans="1:19" ht="30.75" customHeight="1">
      <c r="A302" s="208">
        <v>902</v>
      </c>
      <c r="B302" s="207" t="s">
        <v>476</v>
      </c>
      <c r="C302" s="190"/>
      <c r="D302" s="211"/>
      <c r="E302" s="211"/>
      <c r="F302" s="204" t="s">
        <v>305</v>
      </c>
      <c r="G302" s="204" t="s">
        <v>306</v>
      </c>
      <c r="H302" s="204" t="s">
        <v>307</v>
      </c>
      <c r="I302" s="209">
        <v>900</v>
      </c>
      <c r="J302" s="209">
        <v>1</v>
      </c>
      <c r="K302" s="210" t="s">
        <v>369</v>
      </c>
      <c r="L302" s="71">
        <v>610</v>
      </c>
      <c r="M302" s="72">
        <v>0</v>
      </c>
      <c r="N302" s="67">
        <v>5268.9</v>
      </c>
      <c r="O302" s="67">
        <v>5268.9</v>
      </c>
      <c r="P302" s="67">
        <v>6121.2</v>
      </c>
      <c r="Q302" s="67">
        <v>6121.2</v>
      </c>
      <c r="R302" s="67">
        <v>6121.2</v>
      </c>
      <c r="S302" s="67">
        <v>6121.2</v>
      </c>
    </row>
    <row r="303" spans="1:19" ht="21" customHeight="1">
      <c r="A303" s="208">
        <v>902</v>
      </c>
      <c r="B303" s="207" t="s">
        <v>476</v>
      </c>
      <c r="C303" s="190"/>
      <c r="D303" s="211"/>
      <c r="E303" s="211"/>
      <c r="F303" s="204" t="s">
        <v>351</v>
      </c>
      <c r="G303" s="204" t="s">
        <v>218</v>
      </c>
      <c r="H303" s="204" t="s">
        <v>352</v>
      </c>
      <c r="I303" s="209">
        <v>900</v>
      </c>
      <c r="J303" s="209">
        <v>2</v>
      </c>
      <c r="K303" s="210" t="s">
        <v>369</v>
      </c>
      <c r="L303" s="71">
        <v>610</v>
      </c>
      <c r="M303" s="72">
        <v>0</v>
      </c>
      <c r="N303" s="67">
        <v>13122.2</v>
      </c>
      <c r="O303" s="67">
        <v>13122.2</v>
      </c>
      <c r="P303" s="67">
        <v>13020.4</v>
      </c>
      <c r="Q303" s="67">
        <v>13020.4</v>
      </c>
      <c r="R303" s="67">
        <v>13020.4</v>
      </c>
      <c r="S303" s="67">
        <v>13020.4</v>
      </c>
    </row>
    <row r="304" spans="1:19" ht="33" customHeight="1">
      <c r="A304" s="78">
        <v>902</v>
      </c>
      <c r="B304" s="45" t="s">
        <v>476</v>
      </c>
      <c r="C304" s="20"/>
      <c r="D304" s="10"/>
      <c r="E304" s="32"/>
      <c r="F304" s="10" t="s">
        <v>58</v>
      </c>
      <c r="G304" s="10" t="s">
        <v>218</v>
      </c>
      <c r="H304" s="10" t="s">
        <v>59</v>
      </c>
      <c r="I304" s="63">
        <v>900</v>
      </c>
      <c r="J304" s="63">
        <v>2</v>
      </c>
      <c r="K304" s="64" t="s">
        <v>484</v>
      </c>
      <c r="L304" s="65">
        <v>410</v>
      </c>
      <c r="M304" s="68"/>
      <c r="N304" s="67">
        <v>0</v>
      </c>
      <c r="O304" s="67">
        <v>0</v>
      </c>
      <c r="P304" s="67">
        <v>0</v>
      </c>
      <c r="Q304" s="67">
        <v>10000</v>
      </c>
      <c r="R304" s="67"/>
      <c r="S304" s="67"/>
    </row>
    <row r="305" spans="1:19" ht="31.5" customHeight="1">
      <c r="A305" s="208">
        <v>902</v>
      </c>
      <c r="B305" s="207" t="s">
        <v>476</v>
      </c>
      <c r="C305" s="190"/>
      <c r="D305" s="211"/>
      <c r="E305" s="211"/>
      <c r="F305" s="204" t="s">
        <v>261</v>
      </c>
      <c r="G305" s="204" t="s">
        <v>181</v>
      </c>
      <c r="H305" s="204" t="s">
        <v>260</v>
      </c>
      <c r="I305" s="209">
        <v>900</v>
      </c>
      <c r="J305" s="209">
        <v>6</v>
      </c>
      <c r="K305" s="210" t="s">
        <v>369</v>
      </c>
      <c r="L305" s="71">
        <v>610</v>
      </c>
      <c r="M305" s="72">
        <v>0</v>
      </c>
      <c r="N305" s="67">
        <v>2307.2</v>
      </c>
      <c r="O305" s="67">
        <v>2307.2</v>
      </c>
      <c r="P305" s="67">
        <v>2636.1</v>
      </c>
      <c r="Q305" s="67">
        <v>2636.1</v>
      </c>
      <c r="R305" s="67">
        <v>2636.1</v>
      </c>
      <c r="S305" s="67">
        <v>2636.1</v>
      </c>
    </row>
    <row r="306" spans="1:19" ht="23.25" customHeight="1">
      <c r="A306" s="208">
        <v>902</v>
      </c>
      <c r="B306" s="207" t="s">
        <v>476</v>
      </c>
      <c r="C306" s="190"/>
      <c r="D306" s="211"/>
      <c r="E306" s="211"/>
      <c r="F306" s="204" t="s">
        <v>262</v>
      </c>
      <c r="G306" s="204" t="s">
        <v>181</v>
      </c>
      <c r="H306" s="204" t="s">
        <v>187</v>
      </c>
      <c r="I306" s="209">
        <v>900</v>
      </c>
      <c r="J306" s="209">
        <v>9</v>
      </c>
      <c r="K306" s="210" t="s">
        <v>369</v>
      </c>
      <c r="L306" s="71">
        <v>110</v>
      </c>
      <c r="M306" s="72">
        <v>0</v>
      </c>
      <c r="N306" s="67">
        <v>7245.9</v>
      </c>
      <c r="O306" s="67">
        <v>7241.2</v>
      </c>
      <c r="P306" s="67">
        <v>7245.6</v>
      </c>
      <c r="Q306" s="67">
        <v>7245.6</v>
      </c>
      <c r="R306" s="67">
        <v>7245.6</v>
      </c>
      <c r="S306" s="67">
        <v>7245.6</v>
      </c>
    </row>
    <row r="307" spans="1:19" ht="46.5" customHeight="1">
      <c r="A307" s="78">
        <v>902</v>
      </c>
      <c r="B307" s="45" t="s">
        <v>476</v>
      </c>
      <c r="C307" s="20"/>
      <c r="D307" s="32"/>
      <c r="E307" s="127"/>
      <c r="F307" s="54" t="s">
        <v>384</v>
      </c>
      <c r="G307" s="54" t="s">
        <v>165</v>
      </c>
      <c r="H307" s="54" t="s">
        <v>125</v>
      </c>
      <c r="I307" s="69">
        <v>900</v>
      </c>
      <c r="J307" s="69">
        <v>9</v>
      </c>
      <c r="K307" s="70" t="s">
        <v>369</v>
      </c>
      <c r="L307" s="71">
        <v>240</v>
      </c>
      <c r="M307" s="72">
        <v>0</v>
      </c>
      <c r="N307" s="67">
        <v>547.6</v>
      </c>
      <c r="O307" s="67">
        <v>546.3</v>
      </c>
      <c r="P307" s="67">
        <v>547.9</v>
      </c>
      <c r="Q307" s="67">
        <v>547.9</v>
      </c>
      <c r="R307" s="67">
        <v>547.9</v>
      </c>
      <c r="S307" s="67">
        <v>547.9</v>
      </c>
    </row>
    <row r="308" spans="1:19" ht="39" customHeight="1">
      <c r="A308" s="78">
        <v>902</v>
      </c>
      <c r="B308" s="45" t="s">
        <v>476</v>
      </c>
      <c r="C308" s="20"/>
      <c r="D308" s="32"/>
      <c r="E308" s="32"/>
      <c r="F308" s="54" t="s">
        <v>379</v>
      </c>
      <c r="G308" s="10" t="s">
        <v>181</v>
      </c>
      <c r="H308" s="54" t="s">
        <v>380</v>
      </c>
      <c r="I308" s="69">
        <v>900</v>
      </c>
      <c r="J308" s="69">
        <v>9</v>
      </c>
      <c r="K308" s="70" t="s">
        <v>369</v>
      </c>
      <c r="L308" s="71">
        <v>850</v>
      </c>
      <c r="M308" s="72">
        <v>0</v>
      </c>
      <c r="N308" s="67">
        <v>9.5</v>
      </c>
      <c r="O308" s="67">
        <v>8.7</v>
      </c>
      <c r="P308" s="67">
        <v>9.5</v>
      </c>
      <c r="Q308" s="67">
        <v>9.5</v>
      </c>
      <c r="R308" s="67">
        <v>9.5</v>
      </c>
      <c r="S308" s="67">
        <v>9.5</v>
      </c>
    </row>
    <row r="309" spans="1:19" ht="202.5" customHeight="1">
      <c r="A309" s="208">
        <v>902</v>
      </c>
      <c r="B309" s="207" t="s">
        <v>476</v>
      </c>
      <c r="C309" s="190"/>
      <c r="D309" s="211"/>
      <c r="E309" s="211"/>
      <c r="F309" s="204" t="s">
        <v>242</v>
      </c>
      <c r="G309" s="204" t="s">
        <v>111</v>
      </c>
      <c r="H309" s="204" t="s">
        <v>241</v>
      </c>
      <c r="I309" s="222">
        <v>900</v>
      </c>
      <c r="J309" s="222">
        <v>9</v>
      </c>
      <c r="K309" s="210" t="s">
        <v>363</v>
      </c>
      <c r="L309" s="65">
        <v>610</v>
      </c>
      <c r="M309" s="68"/>
      <c r="N309" s="67">
        <v>115.9</v>
      </c>
      <c r="O309" s="67">
        <v>115.9</v>
      </c>
      <c r="P309" s="67"/>
      <c r="Q309" s="67"/>
      <c r="R309" s="67"/>
      <c r="S309" s="67"/>
    </row>
    <row r="310" spans="1:19" ht="69" customHeight="1">
      <c r="A310" s="78">
        <v>902</v>
      </c>
      <c r="B310" s="45" t="s">
        <v>476</v>
      </c>
      <c r="C310" s="20"/>
      <c r="D310" s="42"/>
      <c r="E310" s="42"/>
      <c r="F310" s="10" t="s">
        <v>10</v>
      </c>
      <c r="G310" s="10" t="s">
        <v>165</v>
      </c>
      <c r="H310" s="10" t="s">
        <v>131</v>
      </c>
      <c r="I310" s="122"/>
      <c r="J310" s="122"/>
      <c r="K310" s="123"/>
      <c r="L310" s="124"/>
      <c r="M310" s="161"/>
      <c r="N310" s="144"/>
      <c r="O310" s="144"/>
      <c r="P310" s="144"/>
      <c r="Q310" s="144"/>
      <c r="R310" s="144"/>
      <c r="S310" s="144"/>
    </row>
    <row r="311" spans="1:19" ht="67.5" customHeight="1">
      <c r="A311" s="78">
        <v>902</v>
      </c>
      <c r="B311" s="45" t="s">
        <v>476</v>
      </c>
      <c r="C311" s="20"/>
      <c r="D311" s="42"/>
      <c r="E311" s="42"/>
      <c r="F311" s="10" t="s">
        <v>273</v>
      </c>
      <c r="G311" s="10" t="s">
        <v>165</v>
      </c>
      <c r="H311" s="10" t="s">
        <v>274</v>
      </c>
      <c r="I311" s="164"/>
      <c r="J311" s="164"/>
      <c r="K311" s="165"/>
      <c r="L311" s="166"/>
      <c r="M311" s="167"/>
      <c r="N311" s="144"/>
      <c r="O311" s="144"/>
      <c r="P311" s="144"/>
      <c r="Q311" s="144"/>
      <c r="R311" s="144"/>
      <c r="S311" s="144"/>
    </row>
    <row r="312" spans="1:19" ht="409.5">
      <c r="A312" s="79">
        <v>902</v>
      </c>
      <c r="B312" s="109" t="s">
        <v>528</v>
      </c>
      <c r="C312" s="178" t="s">
        <v>529</v>
      </c>
      <c r="D312" s="168" t="s">
        <v>402</v>
      </c>
      <c r="E312" s="118" t="s">
        <v>70</v>
      </c>
      <c r="F312" s="40"/>
      <c r="G312" s="40"/>
      <c r="H312" s="40"/>
      <c r="I312" s="59"/>
      <c r="J312" s="59"/>
      <c r="K312" s="60"/>
      <c r="L312" s="61"/>
      <c r="M312" s="62"/>
      <c r="N312" s="33">
        <f aca="true" t="shared" si="49" ref="N312:S312">SUM(N313:N321)</f>
        <v>4786.1</v>
      </c>
      <c r="O312" s="33">
        <f t="shared" si="49"/>
        <v>4753.900000000001</v>
      </c>
      <c r="P312" s="33">
        <f t="shared" si="49"/>
        <v>4763.3</v>
      </c>
      <c r="Q312" s="33">
        <f t="shared" si="49"/>
        <v>4435.599999999999</v>
      </c>
      <c r="R312" s="33">
        <f t="shared" si="49"/>
        <v>4435.599999999999</v>
      </c>
      <c r="S312" s="33">
        <f t="shared" si="49"/>
        <v>4435.599999999999</v>
      </c>
    </row>
    <row r="313" spans="1:19" ht="67.5">
      <c r="A313" s="224">
        <v>902</v>
      </c>
      <c r="B313" s="207" t="s">
        <v>528</v>
      </c>
      <c r="C313" s="190"/>
      <c r="D313" s="211"/>
      <c r="E313" s="211"/>
      <c r="F313" s="204" t="s">
        <v>76</v>
      </c>
      <c r="G313" s="204" t="s">
        <v>87</v>
      </c>
      <c r="H313" s="204" t="s">
        <v>78</v>
      </c>
      <c r="I313" s="209">
        <v>900</v>
      </c>
      <c r="J313" s="209">
        <v>2</v>
      </c>
      <c r="K313" s="210" t="s">
        <v>371</v>
      </c>
      <c r="L313" s="71">
        <v>610</v>
      </c>
      <c r="M313" s="72">
        <v>0</v>
      </c>
      <c r="N313" s="67">
        <v>4464.1</v>
      </c>
      <c r="O313" s="67">
        <v>4464.1</v>
      </c>
      <c r="P313" s="67">
        <v>4464.1</v>
      </c>
      <c r="Q313" s="67">
        <v>4136.4</v>
      </c>
      <c r="R313" s="67">
        <v>4136.4</v>
      </c>
      <c r="S313" s="67">
        <v>4136.4</v>
      </c>
    </row>
    <row r="314" spans="1:19" ht="157.5">
      <c r="A314" s="78">
        <v>902</v>
      </c>
      <c r="B314" s="45" t="s">
        <v>528</v>
      </c>
      <c r="C314" s="20"/>
      <c r="D314" s="10"/>
      <c r="E314" s="42"/>
      <c r="F314" s="10" t="s">
        <v>263</v>
      </c>
      <c r="G314" s="10" t="s">
        <v>264</v>
      </c>
      <c r="H314" s="10" t="s">
        <v>265</v>
      </c>
      <c r="I314" s="63">
        <v>1000</v>
      </c>
      <c r="J314" s="63">
        <v>3</v>
      </c>
      <c r="K314" s="64" t="s">
        <v>493</v>
      </c>
      <c r="L314" s="65">
        <v>310</v>
      </c>
      <c r="M314" s="68"/>
      <c r="N314" s="67">
        <v>322</v>
      </c>
      <c r="O314" s="67">
        <v>289.8</v>
      </c>
      <c r="P314" s="67">
        <v>299.2</v>
      </c>
      <c r="Q314" s="67">
        <v>299.2</v>
      </c>
      <c r="R314" s="67">
        <v>299.2</v>
      </c>
      <c r="S314" s="67">
        <v>299.2</v>
      </c>
    </row>
    <row r="315" spans="1:19" ht="83.25" customHeight="1">
      <c r="A315" s="78">
        <v>902</v>
      </c>
      <c r="B315" s="45" t="s">
        <v>528</v>
      </c>
      <c r="C315" s="20"/>
      <c r="D315" s="42"/>
      <c r="E315" s="42"/>
      <c r="F315" s="10" t="s">
        <v>305</v>
      </c>
      <c r="G315" s="10" t="s">
        <v>306</v>
      </c>
      <c r="H315" s="10" t="s">
        <v>307</v>
      </c>
      <c r="I315" s="55"/>
      <c r="J315" s="55"/>
      <c r="K315" s="56"/>
      <c r="L315" s="57"/>
      <c r="M315" s="58"/>
      <c r="N315" s="25"/>
      <c r="O315" s="25"/>
      <c r="P315" s="25"/>
      <c r="Q315" s="25"/>
      <c r="R315" s="25"/>
      <c r="S315" s="25"/>
    </row>
    <row r="316" spans="1:19" ht="30.75" customHeight="1">
      <c r="A316" s="78">
        <v>902</v>
      </c>
      <c r="B316" s="45" t="s">
        <v>528</v>
      </c>
      <c r="C316" s="20"/>
      <c r="D316" s="42"/>
      <c r="E316" s="42"/>
      <c r="F316" s="10" t="s">
        <v>266</v>
      </c>
      <c r="G316" s="10" t="s">
        <v>267</v>
      </c>
      <c r="H316" s="10" t="s">
        <v>268</v>
      </c>
      <c r="I316" s="55"/>
      <c r="J316" s="55"/>
      <c r="K316" s="56"/>
      <c r="L316" s="57"/>
      <c r="M316" s="58"/>
      <c r="N316" s="25"/>
      <c r="O316" s="25"/>
      <c r="P316" s="25"/>
      <c r="Q316" s="25"/>
      <c r="R316" s="25"/>
      <c r="S316" s="25"/>
    </row>
    <row r="317" spans="1:19" ht="92.25" customHeight="1">
      <c r="A317" s="78">
        <v>902</v>
      </c>
      <c r="B317" s="45" t="s">
        <v>528</v>
      </c>
      <c r="C317" s="20"/>
      <c r="D317" s="42"/>
      <c r="E317" s="42"/>
      <c r="F317" s="10" t="s">
        <v>261</v>
      </c>
      <c r="G317" s="10" t="s">
        <v>181</v>
      </c>
      <c r="H317" s="10" t="s">
        <v>260</v>
      </c>
      <c r="I317" s="55"/>
      <c r="J317" s="55"/>
      <c r="K317" s="56"/>
      <c r="L317" s="57"/>
      <c r="M317" s="58"/>
      <c r="N317" s="25"/>
      <c r="O317" s="25"/>
      <c r="P317" s="25"/>
      <c r="Q317" s="25"/>
      <c r="R317" s="25"/>
      <c r="S317" s="25"/>
    </row>
    <row r="318" spans="1:19" ht="56.25">
      <c r="A318" s="78">
        <v>902</v>
      </c>
      <c r="B318" s="45" t="s">
        <v>528</v>
      </c>
      <c r="C318" s="20"/>
      <c r="D318" s="42"/>
      <c r="E318" s="42"/>
      <c r="F318" s="10" t="s">
        <v>351</v>
      </c>
      <c r="G318" s="10" t="s">
        <v>218</v>
      </c>
      <c r="H318" s="10" t="s">
        <v>352</v>
      </c>
      <c r="I318" s="55"/>
      <c r="J318" s="55"/>
      <c r="K318" s="56"/>
      <c r="L318" s="57"/>
      <c r="M318" s="58"/>
      <c r="N318" s="25"/>
      <c r="O318" s="25"/>
      <c r="P318" s="25"/>
      <c r="Q318" s="25"/>
      <c r="R318" s="25"/>
      <c r="S318" s="25"/>
    </row>
    <row r="319" spans="1:19" ht="56.25">
      <c r="A319" s="78">
        <v>902</v>
      </c>
      <c r="B319" s="45" t="s">
        <v>528</v>
      </c>
      <c r="C319" s="20"/>
      <c r="D319" s="42"/>
      <c r="E319" s="42"/>
      <c r="F319" s="10" t="s">
        <v>58</v>
      </c>
      <c r="G319" s="10" t="s">
        <v>218</v>
      </c>
      <c r="H319" s="10" t="s">
        <v>59</v>
      </c>
      <c r="I319" s="55"/>
      <c r="J319" s="55"/>
      <c r="K319" s="56"/>
      <c r="L319" s="57"/>
      <c r="M319" s="58"/>
      <c r="N319" s="25"/>
      <c r="O319" s="25"/>
      <c r="P319" s="25"/>
      <c r="Q319" s="25"/>
      <c r="R319" s="25"/>
      <c r="S319" s="25"/>
    </row>
    <row r="320" spans="1:19" ht="45.75" customHeight="1">
      <c r="A320" s="78">
        <v>902</v>
      </c>
      <c r="B320" s="45" t="s">
        <v>528</v>
      </c>
      <c r="C320" s="20"/>
      <c r="D320" s="42"/>
      <c r="E320" s="42"/>
      <c r="F320" s="10" t="s">
        <v>138</v>
      </c>
      <c r="G320" s="10" t="s">
        <v>88</v>
      </c>
      <c r="H320" s="10" t="s">
        <v>139</v>
      </c>
      <c r="I320" s="55"/>
      <c r="J320" s="55"/>
      <c r="K320" s="56"/>
      <c r="L320" s="57"/>
      <c r="M320" s="58"/>
      <c r="N320" s="25"/>
      <c r="O320" s="25"/>
      <c r="P320" s="25"/>
      <c r="Q320" s="25"/>
      <c r="R320" s="25"/>
      <c r="S320" s="25"/>
    </row>
    <row r="321" spans="1:19" ht="44.25" customHeight="1">
      <c r="A321" s="78">
        <v>902</v>
      </c>
      <c r="B321" s="45" t="s">
        <v>528</v>
      </c>
      <c r="C321" s="20"/>
      <c r="D321" s="42"/>
      <c r="E321" s="127"/>
      <c r="F321" s="54" t="s">
        <v>384</v>
      </c>
      <c r="G321" s="54" t="s">
        <v>165</v>
      </c>
      <c r="H321" s="54" t="s">
        <v>125</v>
      </c>
      <c r="I321" s="55"/>
      <c r="J321" s="55"/>
      <c r="K321" s="56"/>
      <c r="L321" s="57"/>
      <c r="M321" s="58"/>
      <c r="N321" s="25"/>
      <c r="O321" s="25"/>
      <c r="P321" s="25"/>
      <c r="Q321" s="25"/>
      <c r="R321" s="25"/>
      <c r="S321" s="25"/>
    </row>
    <row r="322" spans="1:19" ht="409.5">
      <c r="A322" s="79">
        <v>902</v>
      </c>
      <c r="B322" s="109" t="s">
        <v>530</v>
      </c>
      <c r="C322" s="178" t="s">
        <v>531</v>
      </c>
      <c r="D322" s="203" t="s">
        <v>533</v>
      </c>
      <c r="E322" s="118" t="s">
        <v>70</v>
      </c>
      <c r="F322" s="40"/>
      <c r="G322" s="40"/>
      <c r="H322" s="40"/>
      <c r="I322" s="34"/>
      <c r="J322" s="34"/>
      <c r="K322" s="35"/>
      <c r="L322" s="36"/>
      <c r="M322" s="26"/>
      <c r="N322" s="33">
        <f aca="true" t="shared" si="50" ref="N322:S322">SUM(N323)</f>
        <v>2108</v>
      </c>
      <c r="O322" s="33">
        <f t="shared" si="50"/>
        <v>2108</v>
      </c>
      <c r="P322" s="33">
        <f t="shared" si="50"/>
        <v>2825.1</v>
      </c>
      <c r="Q322" s="33">
        <f t="shared" si="50"/>
        <v>2825.1</v>
      </c>
      <c r="R322" s="33">
        <f t="shared" si="50"/>
        <v>2825.1</v>
      </c>
      <c r="S322" s="33">
        <f t="shared" si="50"/>
        <v>2825.1</v>
      </c>
    </row>
    <row r="323" spans="1:19" ht="44.25" customHeight="1">
      <c r="A323" s="78">
        <v>902</v>
      </c>
      <c r="B323" s="45" t="s">
        <v>532</v>
      </c>
      <c r="C323" s="20"/>
      <c r="D323" s="23"/>
      <c r="E323" s="23"/>
      <c r="F323" s="10" t="s">
        <v>58</v>
      </c>
      <c r="G323" s="10" t="s">
        <v>218</v>
      </c>
      <c r="H323" s="10" t="s">
        <v>59</v>
      </c>
      <c r="I323" s="69">
        <v>900</v>
      </c>
      <c r="J323" s="69">
        <v>2</v>
      </c>
      <c r="K323" s="70" t="s">
        <v>370</v>
      </c>
      <c r="L323" s="71">
        <v>610</v>
      </c>
      <c r="M323" s="72">
        <v>0</v>
      </c>
      <c r="N323" s="67">
        <v>2108</v>
      </c>
      <c r="O323" s="67">
        <v>2108</v>
      </c>
      <c r="P323" s="67">
        <v>2825.1</v>
      </c>
      <c r="Q323" s="67">
        <v>2825.1</v>
      </c>
      <c r="R323" s="67">
        <v>2825.1</v>
      </c>
      <c r="S323" s="67">
        <v>2825.1</v>
      </c>
    </row>
    <row r="324" spans="1:20" ht="44.25" customHeight="1">
      <c r="A324" s="78">
        <v>902</v>
      </c>
      <c r="B324" s="45" t="s">
        <v>477</v>
      </c>
      <c r="C324" s="20"/>
      <c r="D324" s="23"/>
      <c r="E324" s="23"/>
      <c r="F324" s="10" t="s">
        <v>305</v>
      </c>
      <c r="G324" s="10" t="s">
        <v>306</v>
      </c>
      <c r="H324" s="10" t="s">
        <v>307</v>
      </c>
      <c r="I324" s="164"/>
      <c r="J324" s="164"/>
      <c r="K324" s="165"/>
      <c r="L324" s="166"/>
      <c r="M324" s="247"/>
      <c r="N324" s="144"/>
      <c r="O324" s="144"/>
      <c r="P324" s="144"/>
      <c r="Q324" s="144"/>
      <c r="R324" s="144"/>
      <c r="S324" s="144"/>
      <c r="T324" s="248"/>
    </row>
    <row r="325" spans="1:19" ht="44.25" customHeight="1">
      <c r="A325" s="78">
        <v>902</v>
      </c>
      <c r="B325" s="45" t="s">
        <v>477</v>
      </c>
      <c r="C325" s="20"/>
      <c r="D325" s="23"/>
      <c r="E325" s="23"/>
      <c r="F325" s="54" t="s">
        <v>384</v>
      </c>
      <c r="G325" s="54" t="s">
        <v>165</v>
      </c>
      <c r="H325" s="54" t="s">
        <v>125</v>
      </c>
      <c r="I325" s="12"/>
      <c r="J325" s="12"/>
      <c r="K325" s="13"/>
      <c r="L325" s="14"/>
      <c r="M325" s="15"/>
      <c r="N325" s="25"/>
      <c r="O325" s="25"/>
      <c r="P325" s="25"/>
      <c r="Q325" s="25"/>
      <c r="R325" s="25"/>
      <c r="S325" s="25"/>
    </row>
    <row r="326" spans="1:19" ht="44.25" customHeight="1">
      <c r="A326" s="78">
        <v>902</v>
      </c>
      <c r="B326" s="45" t="s">
        <v>532</v>
      </c>
      <c r="C326" s="20"/>
      <c r="D326" s="23"/>
      <c r="E326" s="127"/>
      <c r="F326" s="10" t="s">
        <v>36</v>
      </c>
      <c r="G326" s="10" t="s">
        <v>37</v>
      </c>
      <c r="H326" s="10" t="s">
        <v>38</v>
      </c>
      <c r="I326" s="12"/>
      <c r="J326" s="12"/>
      <c r="K326" s="13"/>
      <c r="L326" s="14"/>
      <c r="M326" s="22"/>
      <c r="N326" s="25"/>
      <c r="O326" s="75"/>
      <c r="P326" s="25"/>
      <c r="Q326" s="25"/>
      <c r="R326" s="25"/>
      <c r="S326" s="25"/>
    </row>
    <row r="327" spans="1:19" ht="409.5">
      <c r="A327" s="79">
        <v>902</v>
      </c>
      <c r="B327" s="109" t="s">
        <v>535</v>
      </c>
      <c r="C327" s="178" t="s">
        <v>534</v>
      </c>
      <c r="D327" s="168" t="s">
        <v>533</v>
      </c>
      <c r="E327" s="118" t="s">
        <v>70</v>
      </c>
      <c r="F327" s="40"/>
      <c r="G327" s="40"/>
      <c r="H327" s="40"/>
      <c r="I327" s="34"/>
      <c r="J327" s="34"/>
      <c r="K327" s="35"/>
      <c r="L327" s="36"/>
      <c r="M327" s="26"/>
      <c r="N327" s="33">
        <f aca="true" t="shared" si="51" ref="N327:S327">SUM(N328:N338)</f>
        <v>36463.4</v>
      </c>
      <c r="O327" s="33">
        <f t="shared" si="51"/>
        <v>34708.899999999994</v>
      </c>
      <c r="P327" s="33">
        <f t="shared" si="51"/>
        <v>34675.200000000004</v>
      </c>
      <c r="Q327" s="33">
        <f t="shared" si="51"/>
        <v>39990.200000000004</v>
      </c>
      <c r="R327" s="33">
        <f t="shared" si="51"/>
        <v>42211.79999999999</v>
      </c>
      <c r="S327" s="33">
        <f t="shared" si="51"/>
        <v>42211.79999999999</v>
      </c>
    </row>
    <row r="328" spans="1:19" ht="45" customHeight="1">
      <c r="A328" s="78">
        <v>902</v>
      </c>
      <c r="B328" s="45" t="s">
        <v>536</v>
      </c>
      <c r="C328" s="20"/>
      <c r="D328" s="23"/>
      <c r="E328" s="23"/>
      <c r="F328" s="10" t="s">
        <v>58</v>
      </c>
      <c r="G328" s="10" t="s">
        <v>218</v>
      </c>
      <c r="H328" s="10" t="s">
        <v>59</v>
      </c>
      <c r="I328" s="12">
        <v>700</v>
      </c>
      <c r="J328" s="12">
        <v>7</v>
      </c>
      <c r="K328" s="13" t="s">
        <v>304</v>
      </c>
      <c r="L328" s="14">
        <v>240</v>
      </c>
      <c r="M328" s="15">
        <v>310</v>
      </c>
      <c r="N328" s="25">
        <v>0.8</v>
      </c>
      <c r="O328" s="25">
        <v>0</v>
      </c>
      <c r="P328" s="25">
        <v>8.1</v>
      </c>
      <c r="Q328" s="25">
        <v>10.2</v>
      </c>
      <c r="R328" s="25">
        <v>8.1</v>
      </c>
      <c r="S328" s="25">
        <v>8.1</v>
      </c>
    </row>
    <row r="329" spans="1:19" ht="82.5" customHeight="1">
      <c r="A329" s="78">
        <v>902</v>
      </c>
      <c r="B329" s="45" t="s">
        <v>536</v>
      </c>
      <c r="C329" s="20"/>
      <c r="D329" s="23"/>
      <c r="E329" s="23"/>
      <c r="F329" s="10" t="s">
        <v>305</v>
      </c>
      <c r="G329" s="10" t="s">
        <v>306</v>
      </c>
      <c r="H329" s="10" t="s">
        <v>307</v>
      </c>
      <c r="I329" s="12">
        <v>1000</v>
      </c>
      <c r="J329" s="12">
        <v>3</v>
      </c>
      <c r="K329" s="13" t="s">
        <v>28</v>
      </c>
      <c r="L329" s="14">
        <v>310</v>
      </c>
      <c r="M329" s="15">
        <v>0</v>
      </c>
      <c r="N329" s="25">
        <v>5.2</v>
      </c>
      <c r="O329" s="25">
        <v>5.2</v>
      </c>
      <c r="P329" s="25">
        <v>5.2</v>
      </c>
      <c r="Q329" s="25">
        <v>5.2</v>
      </c>
      <c r="R329" s="25">
        <v>5.2</v>
      </c>
      <c r="S329" s="25">
        <v>5.2</v>
      </c>
    </row>
    <row r="330" spans="1:19" ht="45" customHeight="1">
      <c r="A330" s="78">
        <v>902</v>
      </c>
      <c r="B330" s="45" t="s">
        <v>536</v>
      </c>
      <c r="C330" s="20"/>
      <c r="D330" s="23"/>
      <c r="E330" s="23"/>
      <c r="F330" s="54" t="s">
        <v>384</v>
      </c>
      <c r="G330" s="54" t="s">
        <v>165</v>
      </c>
      <c r="H330" s="54" t="s">
        <v>125</v>
      </c>
      <c r="I330" s="12">
        <v>1000</v>
      </c>
      <c r="J330" s="12">
        <v>3</v>
      </c>
      <c r="K330" s="13" t="s">
        <v>89</v>
      </c>
      <c r="L330" s="14">
        <v>310</v>
      </c>
      <c r="M330" s="15">
        <v>0</v>
      </c>
      <c r="N330" s="25">
        <v>561</v>
      </c>
      <c r="O330" s="25">
        <v>469.1</v>
      </c>
      <c r="P330" s="25"/>
      <c r="Q330" s="25"/>
      <c r="R330" s="25"/>
      <c r="S330" s="25"/>
    </row>
    <row r="331" spans="1:19" ht="112.5">
      <c r="A331" s="78">
        <v>902</v>
      </c>
      <c r="B331" s="45" t="s">
        <v>536</v>
      </c>
      <c r="C331" s="20"/>
      <c r="D331" s="23"/>
      <c r="E331" s="23"/>
      <c r="F331" s="10" t="s">
        <v>279</v>
      </c>
      <c r="G331" s="10" t="s">
        <v>154</v>
      </c>
      <c r="H331" s="10" t="s">
        <v>280</v>
      </c>
      <c r="I331" s="12">
        <v>1000</v>
      </c>
      <c r="J331" s="12">
        <v>4</v>
      </c>
      <c r="K331" s="13" t="s">
        <v>300</v>
      </c>
      <c r="L331" s="14">
        <v>240</v>
      </c>
      <c r="M331" s="22"/>
      <c r="N331" s="25">
        <v>273.1</v>
      </c>
      <c r="O331" s="75">
        <v>242.7</v>
      </c>
      <c r="P331" s="25">
        <v>261.2</v>
      </c>
      <c r="Q331" s="25">
        <v>304.8</v>
      </c>
      <c r="R331" s="25">
        <v>317</v>
      </c>
      <c r="S331" s="25">
        <v>317</v>
      </c>
    </row>
    <row r="332" spans="1:19" ht="56.25">
      <c r="A332" s="78">
        <v>902</v>
      </c>
      <c r="B332" s="45" t="s">
        <v>536</v>
      </c>
      <c r="C332" s="20"/>
      <c r="D332" s="23"/>
      <c r="E332" s="23"/>
      <c r="F332" s="10" t="s">
        <v>281</v>
      </c>
      <c r="G332" s="10" t="s">
        <v>282</v>
      </c>
      <c r="H332" s="10" t="s">
        <v>283</v>
      </c>
      <c r="I332" s="12">
        <v>1000</v>
      </c>
      <c r="J332" s="12">
        <v>4</v>
      </c>
      <c r="K332" s="13" t="s">
        <v>300</v>
      </c>
      <c r="L332" s="14">
        <v>310</v>
      </c>
      <c r="M332" s="22"/>
      <c r="N332" s="25">
        <v>17255.5</v>
      </c>
      <c r="O332" s="75">
        <v>16164.6</v>
      </c>
      <c r="P332" s="25">
        <v>17414.5</v>
      </c>
      <c r="Q332" s="25">
        <v>20318.8</v>
      </c>
      <c r="R332" s="25">
        <v>21131.8</v>
      </c>
      <c r="S332" s="25">
        <v>21131.8</v>
      </c>
    </row>
    <row r="333" spans="1:19" ht="45.75" customHeight="1">
      <c r="A333" s="78">
        <v>902</v>
      </c>
      <c r="B333" s="45" t="s">
        <v>536</v>
      </c>
      <c r="C333" s="20"/>
      <c r="D333" s="23"/>
      <c r="E333" s="127"/>
      <c r="F333" s="10" t="s">
        <v>36</v>
      </c>
      <c r="G333" s="10" t="s">
        <v>37</v>
      </c>
      <c r="H333" s="10" t="s">
        <v>38</v>
      </c>
      <c r="I333" s="12">
        <v>1000</v>
      </c>
      <c r="J333" s="12">
        <v>4</v>
      </c>
      <c r="K333" s="13" t="s">
        <v>301</v>
      </c>
      <c r="L333" s="14">
        <v>240</v>
      </c>
      <c r="M333" s="22"/>
      <c r="N333" s="25">
        <v>184.5</v>
      </c>
      <c r="O333" s="75">
        <v>183.4</v>
      </c>
      <c r="P333" s="25">
        <v>166.9</v>
      </c>
      <c r="Q333" s="25">
        <v>190.7</v>
      </c>
      <c r="R333" s="25">
        <v>204.6</v>
      </c>
      <c r="S333" s="25">
        <v>204.6</v>
      </c>
    </row>
    <row r="334" spans="1:19" ht="90">
      <c r="A334" s="78">
        <v>902</v>
      </c>
      <c r="B334" s="45" t="s">
        <v>536</v>
      </c>
      <c r="C334" s="20"/>
      <c r="D334" s="23"/>
      <c r="E334" s="139"/>
      <c r="F334" s="10" t="s">
        <v>284</v>
      </c>
      <c r="G334" s="10" t="s">
        <v>111</v>
      </c>
      <c r="H334" s="10" t="s">
        <v>285</v>
      </c>
      <c r="I334" s="12">
        <v>1000</v>
      </c>
      <c r="J334" s="12">
        <v>4</v>
      </c>
      <c r="K334" s="13" t="s">
        <v>301</v>
      </c>
      <c r="L334" s="14">
        <v>320</v>
      </c>
      <c r="M334" s="22"/>
      <c r="N334" s="25">
        <v>17771.7</v>
      </c>
      <c r="O334" s="75">
        <v>17346.6</v>
      </c>
      <c r="P334" s="25">
        <v>16256.7</v>
      </c>
      <c r="Q334" s="25">
        <v>18575.4</v>
      </c>
      <c r="R334" s="25">
        <v>19926.2</v>
      </c>
      <c r="S334" s="25">
        <v>19926.2</v>
      </c>
    </row>
    <row r="335" spans="1:19" ht="135">
      <c r="A335" s="78">
        <v>902</v>
      </c>
      <c r="B335" s="45" t="s">
        <v>536</v>
      </c>
      <c r="C335" s="20"/>
      <c r="D335" s="23"/>
      <c r="E335" s="139"/>
      <c r="F335" s="10" t="s">
        <v>179</v>
      </c>
      <c r="G335" s="10" t="s">
        <v>154</v>
      </c>
      <c r="H335" s="10" t="s">
        <v>188</v>
      </c>
      <c r="I335" s="12">
        <v>1000</v>
      </c>
      <c r="J335" s="12">
        <v>4</v>
      </c>
      <c r="K335" s="54" t="s">
        <v>302</v>
      </c>
      <c r="L335" s="14">
        <v>240</v>
      </c>
      <c r="M335" s="32"/>
      <c r="N335" s="25">
        <v>11</v>
      </c>
      <c r="O335" s="25">
        <v>2.2</v>
      </c>
      <c r="P335" s="25">
        <v>3.8</v>
      </c>
      <c r="Q335" s="25">
        <v>3.9</v>
      </c>
      <c r="R335" s="25">
        <v>4.1</v>
      </c>
      <c r="S335" s="25">
        <v>4.1</v>
      </c>
    </row>
    <row r="336" spans="1:19" ht="90">
      <c r="A336" s="78">
        <v>902</v>
      </c>
      <c r="B336" s="45" t="s">
        <v>536</v>
      </c>
      <c r="C336" s="20"/>
      <c r="D336" s="23"/>
      <c r="E336" s="139"/>
      <c r="F336" s="10" t="s">
        <v>48</v>
      </c>
      <c r="G336" s="10" t="s">
        <v>181</v>
      </c>
      <c r="H336" s="10" t="s">
        <v>189</v>
      </c>
      <c r="I336" s="12">
        <v>1000</v>
      </c>
      <c r="J336" s="12">
        <v>4</v>
      </c>
      <c r="K336" s="54" t="s">
        <v>302</v>
      </c>
      <c r="L336" s="14">
        <v>310</v>
      </c>
      <c r="M336" s="32"/>
      <c r="N336" s="25">
        <v>185.5</v>
      </c>
      <c r="O336" s="25">
        <v>141.2</v>
      </c>
      <c r="P336" s="25">
        <v>253</v>
      </c>
      <c r="Q336" s="25">
        <v>263.1</v>
      </c>
      <c r="R336" s="25">
        <v>273.6</v>
      </c>
      <c r="S336" s="25">
        <v>273.6</v>
      </c>
    </row>
    <row r="337" spans="1:19" ht="101.25">
      <c r="A337" s="78">
        <v>902</v>
      </c>
      <c r="B337" s="45" t="s">
        <v>536</v>
      </c>
      <c r="C337" s="20"/>
      <c r="D337" s="23"/>
      <c r="E337" s="139"/>
      <c r="F337" s="10" t="s">
        <v>71</v>
      </c>
      <c r="G337" s="10" t="s">
        <v>181</v>
      </c>
      <c r="H337" s="10" t="s">
        <v>186</v>
      </c>
      <c r="I337" s="12">
        <v>1000</v>
      </c>
      <c r="J337" s="12">
        <v>4</v>
      </c>
      <c r="K337" s="54" t="s">
        <v>303</v>
      </c>
      <c r="L337" s="14">
        <v>240</v>
      </c>
      <c r="M337" s="32"/>
      <c r="N337" s="25">
        <v>8.6</v>
      </c>
      <c r="O337" s="25">
        <v>1.6</v>
      </c>
      <c r="P337" s="25">
        <v>3.1</v>
      </c>
      <c r="Q337" s="25">
        <v>3.2</v>
      </c>
      <c r="R337" s="25">
        <v>3.5</v>
      </c>
      <c r="S337" s="25">
        <v>3.5</v>
      </c>
    </row>
    <row r="338" spans="1:19" ht="21.75" customHeight="1">
      <c r="A338" s="78">
        <v>902</v>
      </c>
      <c r="B338" s="45" t="s">
        <v>536</v>
      </c>
      <c r="C338" s="20"/>
      <c r="D338" s="23"/>
      <c r="E338" s="23"/>
      <c r="F338" s="10"/>
      <c r="G338" s="10"/>
      <c r="H338" s="10"/>
      <c r="I338" s="12">
        <v>1000</v>
      </c>
      <c r="J338" s="12">
        <v>4</v>
      </c>
      <c r="K338" s="54" t="s">
        <v>303</v>
      </c>
      <c r="L338" s="14">
        <v>320</v>
      </c>
      <c r="M338" s="32"/>
      <c r="N338" s="25">
        <v>206.5</v>
      </c>
      <c r="O338" s="25">
        <v>152.3</v>
      </c>
      <c r="P338" s="25">
        <v>302.7</v>
      </c>
      <c r="Q338" s="25">
        <v>314.9</v>
      </c>
      <c r="R338" s="25">
        <v>337.7</v>
      </c>
      <c r="S338" s="25">
        <v>337.7</v>
      </c>
    </row>
    <row r="339" spans="1:19" ht="283.5">
      <c r="A339" s="79">
        <v>902</v>
      </c>
      <c r="B339" s="109" t="s">
        <v>537</v>
      </c>
      <c r="C339" s="178" t="s">
        <v>538</v>
      </c>
      <c r="D339" s="53" t="s">
        <v>398</v>
      </c>
      <c r="E339" s="118" t="s">
        <v>70</v>
      </c>
      <c r="F339" s="534"/>
      <c r="G339" s="535"/>
      <c r="H339" s="535"/>
      <c r="I339" s="535"/>
      <c r="J339" s="535"/>
      <c r="K339" s="535"/>
      <c r="L339" s="536"/>
      <c r="M339" s="41"/>
      <c r="N339" s="33">
        <f aca="true" t="shared" si="52" ref="N339:S339">SUM(N340:N341)</f>
        <v>68.6</v>
      </c>
      <c r="O339" s="33">
        <f t="shared" si="52"/>
        <v>0</v>
      </c>
      <c r="P339" s="33">
        <f t="shared" si="52"/>
        <v>68.6</v>
      </c>
      <c r="Q339" s="33">
        <f t="shared" si="52"/>
        <v>68.6</v>
      </c>
      <c r="R339" s="33">
        <f t="shared" si="52"/>
        <v>68.6</v>
      </c>
      <c r="S339" s="33">
        <f t="shared" si="52"/>
        <v>68.6</v>
      </c>
    </row>
    <row r="340" spans="1:19" ht="57" customHeight="1">
      <c r="A340" s="78">
        <v>902</v>
      </c>
      <c r="B340" s="45" t="s">
        <v>537</v>
      </c>
      <c r="C340" s="20"/>
      <c r="D340" s="23"/>
      <c r="E340" s="10"/>
      <c r="F340" s="10" t="s">
        <v>76</v>
      </c>
      <c r="G340" s="10" t="s">
        <v>87</v>
      </c>
      <c r="H340" s="10" t="s">
        <v>78</v>
      </c>
      <c r="I340" s="12">
        <v>400</v>
      </c>
      <c r="J340" s="12">
        <v>5</v>
      </c>
      <c r="K340" s="13" t="s">
        <v>347</v>
      </c>
      <c r="L340" s="14">
        <v>240</v>
      </c>
      <c r="M340" s="15">
        <v>0</v>
      </c>
      <c r="N340" s="25">
        <v>68.6</v>
      </c>
      <c r="O340" s="25">
        <v>0</v>
      </c>
      <c r="P340" s="25">
        <v>68.6</v>
      </c>
      <c r="Q340" s="25">
        <v>68.6</v>
      </c>
      <c r="R340" s="25">
        <v>68.6</v>
      </c>
      <c r="S340" s="25">
        <v>68.6</v>
      </c>
    </row>
    <row r="341" spans="1:19" ht="136.5" customHeight="1">
      <c r="A341" s="78">
        <v>902</v>
      </c>
      <c r="B341" s="45" t="s">
        <v>537</v>
      </c>
      <c r="C341" s="20"/>
      <c r="D341" s="10"/>
      <c r="E341" s="10"/>
      <c r="F341" s="10" t="s">
        <v>116</v>
      </c>
      <c r="G341" s="10" t="s">
        <v>118</v>
      </c>
      <c r="H341" s="10" t="s">
        <v>117</v>
      </c>
      <c r="I341" s="12"/>
      <c r="J341" s="12"/>
      <c r="K341" s="13"/>
      <c r="L341" s="14"/>
      <c r="M341" s="15"/>
      <c r="N341" s="25"/>
      <c r="O341" s="25"/>
      <c r="P341" s="25"/>
      <c r="Q341" s="25"/>
      <c r="R341" s="25"/>
      <c r="S341" s="25"/>
    </row>
    <row r="342" spans="1:19" ht="32.25" customHeight="1">
      <c r="A342" s="78">
        <v>902</v>
      </c>
      <c r="B342" s="45" t="s">
        <v>537</v>
      </c>
      <c r="C342" s="20"/>
      <c r="D342" s="23"/>
      <c r="E342" s="10"/>
      <c r="F342" s="10" t="s">
        <v>351</v>
      </c>
      <c r="G342" s="10" t="s">
        <v>218</v>
      </c>
      <c r="H342" s="10" t="s">
        <v>352</v>
      </c>
      <c r="I342" s="12"/>
      <c r="J342" s="12"/>
      <c r="K342" s="13"/>
      <c r="L342" s="14"/>
      <c r="M342" s="15"/>
      <c r="N342" s="25"/>
      <c r="O342" s="25"/>
      <c r="P342" s="25"/>
      <c r="Q342" s="25"/>
      <c r="R342" s="25"/>
      <c r="S342" s="25"/>
    </row>
    <row r="343" spans="1:19" ht="37.5" customHeight="1">
      <c r="A343" s="78">
        <v>902</v>
      </c>
      <c r="B343" s="45" t="s">
        <v>537</v>
      </c>
      <c r="C343" s="20"/>
      <c r="D343" s="23"/>
      <c r="E343" s="10"/>
      <c r="F343" s="10" t="s">
        <v>58</v>
      </c>
      <c r="G343" s="10" t="s">
        <v>218</v>
      </c>
      <c r="H343" s="10" t="s">
        <v>59</v>
      </c>
      <c r="I343" s="12"/>
      <c r="J343" s="12"/>
      <c r="K343" s="13"/>
      <c r="L343" s="14"/>
      <c r="M343" s="15"/>
      <c r="N343" s="25"/>
      <c r="O343" s="25"/>
      <c r="P343" s="25"/>
      <c r="Q343" s="25"/>
      <c r="R343" s="25"/>
      <c r="S343" s="25"/>
    </row>
    <row r="344" spans="1:19" ht="122.25" customHeight="1">
      <c r="A344" s="78">
        <v>902</v>
      </c>
      <c r="B344" s="45" t="s">
        <v>537</v>
      </c>
      <c r="C344" s="20"/>
      <c r="D344" s="23"/>
      <c r="E344" s="10"/>
      <c r="F344" s="10" t="s">
        <v>44</v>
      </c>
      <c r="G344" s="10" t="s">
        <v>181</v>
      </c>
      <c r="H344" s="10" t="s">
        <v>40</v>
      </c>
      <c r="I344" s="12"/>
      <c r="J344" s="12"/>
      <c r="K344" s="13"/>
      <c r="L344" s="14"/>
      <c r="M344" s="15"/>
      <c r="N344" s="25"/>
      <c r="O344" s="25"/>
      <c r="P344" s="25"/>
      <c r="Q344" s="25"/>
      <c r="R344" s="25"/>
      <c r="S344" s="25"/>
    </row>
    <row r="345" spans="1:19" ht="73.5" customHeight="1">
      <c r="A345" s="78">
        <v>902</v>
      </c>
      <c r="B345" s="45" t="s">
        <v>537</v>
      </c>
      <c r="C345" s="20"/>
      <c r="D345" s="23"/>
      <c r="E345" s="10"/>
      <c r="F345" s="10" t="s">
        <v>276</v>
      </c>
      <c r="G345" s="10" t="s">
        <v>111</v>
      </c>
      <c r="H345" s="10" t="s">
        <v>149</v>
      </c>
      <c r="I345" s="12"/>
      <c r="J345" s="12"/>
      <c r="K345" s="13"/>
      <c r="L345" s="14"/>
      <c r="M345" s="15"/>
      <c r="N345" s="25"/>
      <c r="O345" s="25"/>
      <c r="P345" s="25"/>
      <c r="Q345" s="25"/>
      <c r="R345" s="25"/>
      <c r="S345" s="25"/>
    </row>
    <row r="346" spans="1:19" ht="199.5">
      <c r="A346" s="79">
        <v>902</v>
      </c>
      <c r="B346" s="109" t="s">
        <v>539</v>
      </c>
      <c r="C346" s="178" t="s">
        <v>540</v>
      </c>
      <c r="D346" s="169" t="s">
        <v>403</v>
      </c>
      <c r="E346" s="118" t="s">
        <v>70</v>
      </c>
      <c r="F346" s="534"/>
      <c r="G346" s="535"/>
      <c r="H346" s="535"/>
      <c r="I346" s="535"/>
      <c r="J346" s="535"/>
      <c r="K346" s="535"/>
      <c r="L346" s="536"/>
      <c r="M346" s="41"/>
      <c r="N346" s="33">
        <f aca="true" t="shared" si="53" ref="N346:S346">SUM(N347:N351)</f>
        <v>0</v>
      </c>
      <c r="O346" s="33">
        <f t="shared" si="53"/>
        <v>0</v>
      </c>
      <c r="P346" s="33">
        <f t="shared" si="53"/>
        <v>500</v>
      </c>
      <c r="Q346" s="33">
        <f t="shared" si="53"/>
        <v>500</v>
      </c>
      <c r="R346" s="33">
        <f t="shared" si="53"/>
        <v>500</v>
      </c>
      <c r="S346" s="33">
        <f t="shared" si="53"/>
        <v>500</v>
      </c>
    </row>
    <row r="347" spans="1:19" ht="51" customHeight="1">
      <c r="A347" s="78">
        <v>902</v>
      </c>
      <c r="B347" s="45" t="s">
        <v>539</v>
      </c>
      <c r="C347" s="20"/>
      <c r="D347" s="23"/>
      <c r="E347" s="10"/>
      <c r="F347" s="10" t="s">
        <v>76</v>
      </c>
      <c r="G347" s="10" t="s">
        <v>87</v>
      </c>
      <c r="H347" s="10" t="s">
        <v>78</v>
      </c>
      <c r="I347" s="63">
        <v>900</v>
      </c>
      <c r="J347" s="63">
        <v>9</v>
      </c>
      <c r="K347" s="70" t="s">
        <v>373</v>
      </c>
      <c r="L347" s="65">
        <v>610</v>
      </c>
      <c r="M347" s="66">
        <v>0</v>
      </c>
      <c r="N347" s="67">
        <v>0</v>
      </c>
      <c r="O347" s="67">
        <v>0</v>
      </c>
      <c r="P347" s="67">
        <v>500</v>
      </c>
      <c r="Q347" s="67">
        <v>500</v>
      </c>
      <c r="R347" s="67">
        <v>500</v>
      </c>
      <c r="S347" s="67">
        <v>500</v>
      </c>
    </row>
    <row r="348" spans="1:19" ht="35.25" customHeight="1">
      <c r="A348" s="78">
        <v>902</v>
      </c>
      <c r="B348" s="45" t="s">
        <v>539</v>
      </c>
      <c r="C348" s="20"/>
      <c r="D348" s="23"/>
      <c r="E348" s="10"/>
      <c r="F348" s="10" t="s">
        <v>351</v>
      </c>
      <c r="G348" s="10" t="s">
        <v>218</v>
      </c>
      <c r="H348" s="10" t="s">
        <v>352</v>
      </c>
      <c r="I348" s="12"/>
      <c r="J348" s="12"/>
      <c r="K348" s="13"/>
      <c r="L348" s="14"/>
      <c r="M348" s="15"/>
      <c r="N348" s="25"/>
      <c r="O348" s="25"/>
      <c r="P348" s="25"/>
      <c r="Q348" s="25"/>
      <c r="R348" s="25"/>
      <c r="S348" s="25"/>
    </row>
    <row r="349" spans="1:19" ht="35.25" customHeight="1">
      <c r="A349" s="78">
        <v>902</v>
      </c>
      <c r="B349" s="45" t="s">
        <v>539</v>
      </c>
      <c r="C349" s="20"/>
      <c r="D349" s="23"/>
      <c r="E349" s="10"/>
      <c r="F349" s="10" t="s">
        <v>58</v>
      </c>
      <c r="G349" s="10" t="s">
        <v>218</v>
      </c>
      <c r="H349" s="10" t="s">
        <v>59</v>
      </c>
      <c r="I349" s="12"/>
      <c r="J349" s="12"/>
      <c r="K349" s="13"/>
      <c r="L349" s="14"/>
      <c r="M349" s="15"/>
      <c r="N349" s="25"/>
      <c r="O349" s="25"/>
      <c r="P349" s="25"/>
      <c r="Q349" s="25"/>
      <c r="R349" s="25"/>
      <c r="S349" s="25"/>
    </row>
    <row r="350" spans="1:19" ht="79.5" customHeight="1">
      <c r="A350" s="78">
        <v>902</v>
      </c>
      <c r="B350" s="45" t="s">
        <v>539</v>
      </c>
      <c r="C350" s="20"/>
      <c r="D350" s="23"/>
      <c r="E350" s="10"/>
      <c r="F350" s="10" t="s">
        <v>114</v>
      </c>
      <c r="G350" s="10" t="s">
        <v>181</v>
      </c>
      <c r="H350" s="10" t="s">
        <v>115</v>
      </c>
      <c r="I350" s="12"/>
      <c r="J350" s="12"/>
      <c r="K350" s="13"/>
      <c r="L350" s="14"/>
      <c r="M350" s="15"/>
      <c r="N350" s="25"/>
      <c r="O350" s="25"/>
      <c r="P350" s="25"/>
      <c r="Q350" s="25"/>
      <c r="R350" s="25"/>
      <c r="S350" s="25"/>
    </row>
    <row r="351" spans="1:19" ht="67.5">
      <c r="A351" s="78">
        <v>902</v>
      </c>
      <c r="B351" s="45" t="s">
        <v>539</v>
      </c>
      <c r="C351" s="20"/>
      <c r="D351" s="23"/>
      <c r="E351" s="127"/>
      <c r="F351" s="54" t="s">
        <v>384</v>
      </c>
      <c r="G351" s="54" t="s">
        <v>165</v>
      </c>
      <c r="H351" s="54" t="s">
        <v>125</v>
      </c>
      <c r="I351" s="12"/>
      <c r="J351" s="12"/>
      <c r="K351" s="13"/>
      <c r="L351" s="14"/>
      <c r="M351" s="15"/>
      <c r="N351" s="25"/>
      <c r="O351" s="25"/>
      <c r="P351" s="25"/>
      <c r="Q351" s="25"/>
      <c r="R351" s="25"/>
      <c r="S351" s="25"/>
    </row>
    <row r="352" spans="1:19" ht="26.25" customHeight="1">
      <c r="A352" s="111">
        <v>902</v>
      </c>
      <c r="B352" s="112" t="s">
        <v>478</v>
      </c>
      <c r="C352" s="113"/>
      <c r="D352" s="496" t="s">
        <v>405</v>
      </c>
      <c r="E352" s="497"/>
      <c r="F352" s="497"/>
      <c r="G352" s="497"/>
      <c r="H352" s="497"/>
      <c r="I352" s="497"/>
      <c r="J352" s="497"/>
      <c r="K352" s="114"/>
      <c r="L352" s="114"/>
      <c r="M352" s="114"/>
      <c r="N352" s="117">
        <f aca="true" t="shared" si="54" ref="N352:S352">SUM(N353)</f>
        <v>2671.2</v>
      </c>
      <c r="O352" s="117">
        <f t="shared" si="54"/>
        <v>2671.2</v>
      </c>
      <c r="P352" s="117">
        <f t="shared" si="54"/>
        <v>0</v>
      </c>
      <c r="Q352" s="117">
        <f t="shared" si="54"/>
        <v>0</v>
      </c>
      <c r="R352" s="117">
        <f t="shared" si="54"/>
        <v>0</v>
      </c>
      <c r="S352" s="117">
        <f t="shared" si="54"/>
        <v>0</v>
      </c>
    </row>
    <row r="353" spans="1:19" ht="117" customHeight="1">
      <c r="A353" s="79">
        <v>902</v>
      </c>
      <c r="B353" s="109" t="s">
        <v>478</v>
      </c>
      <c r="C353" s="178" t="s">
        <v>541</v>
      </c>
      <c r="D353" s="169" t="s">
        <v>296</v>
      </c>
      <c r="E353" s="160" t="s">
        <v>70</v>
      </c>
      <c r="F353" s="52"/>
      <c r="G353" s="52"/>
      <c r="H353" s="52"/>
      <c r="I353" s="52"/>
      <c r="J353" s="52"/>
      <c r="K353" s="52"/>
      <c r="L353" s="52"/>
      <c r="M353" s="52"/>
      <c r="N353" s="33">
        <f aca="true" t="shared" si="55" ref="N353:S353">SUM(N354:N360)</f>
        <v>2671.2</v>
      </c>
      <c r="O353" s="33">
        <f t="shared" si="55"/>
        <v>2671.2</v>
      </c>
      <c r="P353" s="33">
        <f t="shared" si="55"/>
        <v>0</v>
      </c>
      <c r="Q353" s="33">
        <f t="shared" si="55"/>
        <v>0</v>
      </c>
      <c r="R353" s="33">
        <f t="shared" si="55"/>
        <v>0</v>
      </c>
      <c r="S353" s="33">
        <f t="shared" si="55"/>
        <v>0</v>
      </c>
    </row>
    <row r="354" spans="1:19" ht="67.5">
      <c r="A354" s="78">
        <v>902</v>
      </c>
      <c r="B354" s="45" t="s">
        <v>478</v>
      </c>
      <c r="C354" s="20"/>
      <c r="D354" s="32"/>
      <c r="E354" s="32"/>
      <c r="F354" s="10" t="s">
        <v>76</v>
      </c>
      <c r="G354" s="10" t="s">
        <v>155</v>
      </c>
      <c r="H354" s="10" t="s">
        <v>78</v>
      </c>
      <c r="I354" s="63">
        <v>400</v>
      </c>
      <c r="J354" s="63">
        <v>5</v>
      </c>
      <c r="K354" s="64" t="s">
        <v>51</v>
      </c>
      <c r="L354" s="65">
        <v>240</v>
      </c>
      <c r="M354" s="68"/>
      <c r="N354" s="67">
        <v>139.5</v>
      </c>
      <c r="O354" s="67">
        <v>139.5</v>
      </c>
      <c r="P354" s="67"/>
      <c r="Q354" s="67"/>
      <c r="R354" s="67"/>
      <c r="S354" s="67"/>
    </row>
    <row r="355" spans="1:19" ht="56.25">
      <c r="A355" s="78">
        <v>902</v>
      </c>
      <c r="B355" s="45" t="s">
        <v>478</v>
      </c>
      <c r="C355" s="20"/>
      <c r="D355" s="32"/>
      <c r="E355" s="32"/>
      <c r="F355" s="10" t="s">
        <v>351</v>
      </c>
      <c r="G355" s="10" t="s">
        <v>332</v>
      </c>
      <c r="H355" s="10" t="s">
        <v>352</v>
      </c>
      <c r="I355" s="63">
        <v>900</v>
      </c>
      <c r="J355" s="63">
        <v>1</v>
      </c>
      <c r="K355" s="64" t="s">
        <v>56</v>
      </c>
      <c r="L355" s="65">
        <v>610</v>
      </c>
      <c r="M355" s="68"/>
      <c r="N355" s="67">
        <v>1671.8</v>
      </c>
      <c r="O355" s="67">
        <v>1671.8</v>
      </c>
      <c r="P355" s="67"/>
      <c r="Q355" s="67"/>
      <c r="R355" s="67"/>
      <c r="S355" s="67"/>
    </row>
    <row r="356" spans="1:19" ht="56.25">
      <c r="A356" s="78">
        <v>902</v>
      </c>
      <c r="B356" s="45" t="s">
        <v>478</v>
      </c>
      <c r="C356" s="20"/>
      <c r="D356" s="32"/>
      <c r="E356" s="32"/>
      <c r="F356" s="10" t="s">
        <v>58</v>
      </c>
      <c r="G356" s="10" t="s">
        <v>332</v>
      </c>
      <c r="H356" s="10" t="s">
        <v>59</v>
      </c>
      <c r="I356" s="63">
        <v>900</v>
      </c>
      <c r="J356" s="63">
        <v>2</v>
      </c>
      <c r="K356" s="64" t="s">
        <v>56</v>
      </c>
      <c r="L356" s="65">
        <v>610</v>
      </c>
      <c r="M356" s="68"/>
      <c r="N356" s="67">
        <v>859.9</v>
      </c>
      <c r="O356" s="67">
        <v>859.9</v>
      </c>
      <c r="P356" s="67"/>
      <c r="Q356" s="67"/>
      <c r="R356" s="67"/>
      <c r="S356" s="67"/>
    </row>
    <row r="357" spans="1:19" ht="123.75">
      <c r="A357" s="78">
        <v>902</v>
      </c>
      <c r="B357" s="45" t="s">
        <v>478</v>
      </c>
      <c r="C357" s="20"/>
      <c r="D357" s="32"/>
      <c r="E357" s="32"/>
      <c r="F357" s="10" t="s">
        <v>276</v>
      </c>
      <c r="G357" s="10" t="s">
        <v>111</v>
      </c>
      <c r="H357" s="10" t="s">
        <v>149</v>
      </c>
      <c r="I357" s="122"/>
      <c r="J357" s="122"/>
      <c r="K357" s="123"/>
      <c r="L357" s="124"/>
      <c r="M357" s="161"/>
      <c r="N357" s="144"/>
      <c r="O357" s="144"/>
      <c r="P357" s="144"/>
      <c r="Q357" s="144"/>
      <c r="R357" s="144"/>
      <c r="S357" s="144"/>
    </row>
    <row r="358" spans="1:19" ht="111.75" customHeight="1">
      <c r="A358" s="78">
        <v>902</v>
      </c>
      <c r="B358" s="45" t="s">
        <v>478</v>
      </c>
      <c r="C358" s="20"/>
      <c r="D358" s="32"/>
      <c r="E358" s="32"/>
      <c r="F358" s="10" t="s">
        <v>10</v>
      </c>
      <c r="G358" s="10" t="s">
        <v>165</v>
      </c>
      <c r="H358" s="10" t="s">
        <v>131</v>
      </c>
      <c r="I358" s="122"/>
      <c r="J358" s="122"/>
      <c r="K358" s="123"/>
      <c r="L358" s="124"/>
      <c r="M358" s="161"/>
      <c r="N358" s="144"/>
      <c r="O358" s="144"/>
      <c r="P358" s="144"/>
      <c r="Q358" s="144"/>
      <c r="R358" s="144"/>
      <c r="S358" s="144"/>
    </row>
    <row r="359" spans="1:19" ht="124.5" customHeight="1">
      <c r="A359" s="78">
        <v>902</v>
      </c>
      <c r="B359" s="45" t="s">
        <v>478</v>
      </c>
      <c r="C359" s="20"/>
      <c r="D359" s="32"/>
      <c r="E359" s="32"/>
      <c r="F359" s="162" t="s">
        <v>66</v>
      </c>
      <c r="G359" s="10" t="s">
        <v>317</v>
      </c>
      <c r="H359" s="10" t="s">
        <v>67</v>
      </c>
      <c r="I359" s="12"/>
      <c r="J359" s="12"/>
      <c r="K359" s="13"/>
      <c r="L359" s="14"/>
      <c r="M359" s="22"/>
      <c r="N359" s="25"/>
      <c r="O359" s="25"/>
      <c r="P359" s="25"/>
      <c r="Q359" s="25"/>
      <c r="R359" s="25"/>
      <c r="S359" s="25"/>
    </row>
    <row r="360" spans="1:19" ht="92.25" customHeight="1">
      <c r="A360" s="78">
        <v>902</v>
      </c>
      <c r="B360" s="45" t="s">
        <v>478</v>
      </c>
      <c r="C360" s="20"/>
      <c r="D360" s="32"/>
      <c r="E360" s="32"/>
      <c r="F360" s="10" t="s">
        <v>129</v>
      </c>
      <c r="G360" s="10" t="s">
        <v>165</v>
      </c>
      <c r="H360" s="10" t="s">
        <v>130</v>
      </c>
      <c r="I360" s="12"/>
      <c r="J360" s="12"/>
      <c r="K360" s="13"/>
      <c r="L360" s="14"/>
      <c r="M360" s="22"/>
      <c r="N360" s="25"/>
      <c r="O360" s="25"/>
      <c r="P360" s="25"/>
      <c r="Q360" s="25"/>
      <c r="R360" s="25"/>
      <c r="S360" s="25"/>
    </row>
    <row r="361" spans="1:19" ht="33.75" customHeight="1">
      <c r="A361" s="256">
        <v>902</v>
      </c>
      <c r="B361" s="257" t="s">
        <v>542</v>
      </c>
      <c r="C361" s="258"/>
      <c r="D361" s="500" t="s">
        <v>543</v>
      </c>
      <c r="E361" s="501"/>
      <c r="F361" s="501"/>
      <c r="G361" s="501"/>
      <c r="H361" s="501"/>
      <c r="I361" s="501"/>
      <c r="J361" s="501"/>
      <c r="K361" s="259"/>
      <c r="L361" s="259"/>
      <c r="M361" s="259"/>
      <c r="N361" s="260">
        <f aca="true" t="shared" si="56" ref="N361:S361">SUM(N363+N370)</f>
        <v>2975.1</v>
      </c>
      <c r="O361" s="260">
        <f t="shared" si="56"/>
        <v>2975.1</v>
      </c>
      <c r="P361" s="260">
        <f t="shared" si="56"/>
        <v>2939</v>
      </c>
      <c r="Q361" s="260">
        <f t="shared" si="56"/>
        <v>2939</v>
      </c>
      <c r="R361" s="260">
        <f t="shared" si="56"/>
        <v>2939</v>
      </c>
      <c r="S361" s="260">
        <f t="shared" si="56"/>
        <v>2939</v>
      </c>
    </row>
    <row r="362" spans="1:19" ht="108" customHeight="1">
      <c r="A362" s="111">
        <v>902</v>
      </c>
      <c r="B362" s="112" t="s">
        <v>544</v>
      </c>
      <c r="C362" s="249"/>
      <c r="D362" s="496" t="s">
        <v>545</v>
      </c>
      <c r="E362" s="497"/>
      <c r="F362" s="497"/>
      <c r="G362" s="497"/>
      <c r="H362" s="497"/>
      <c r="I362" s="497"/>
      <c r="J362" s="497"/>
      <c r="K362" s="497"/>
      <c r="L362" s="114"/>
      <c r="M362" s="114"/>
      <c r="N362" s="117">
        <f aca="true" t="shared" si="57" ref="N362:S362">SUM(N363)</f>
        <v>1317.3</v>
      </c>
      <c r="O362" s="117">
        <f t="shared" si="57"/>
        <v>1317.3</v>
      </c>
      <c r="P362" s="117">
        <f t="shared" si="57"/>
        <v>1303.2</v>
      </c>
      <c r="Q362" s="117">
        <f t="shared" si="57"/>
        <v>1303.2</v>
      </c>
      <c r="R362" s="117">
        <f t="shared" si="57"/>
        <v>1303.2</v>
      </c>
      <c r="S362" s="117">
        <f t="shared" si="57"/>
        <v>1303.2</v>
      </c>
    </row>
    <row r="363" spans="1:19" ht="409.5">
      <c r="A363" s="79">
        <v>902</v>
      </c>
      <c r="B363" s="109" t="s">
        <v>544</v>
      </c>
      <c r="C363" s="178" t="s">
        <v>546</v>
      </c>
      <c r="D363" s="202" t="s">
        <v>545</v>
      </c>
      <c r="E363" s="160" t="s">
        <v>70</v>
      </c>
      <c r="F363" s="52"/>
      <c r="G363" s="52"/>
      <c r="H363" s="52"/>
      <c r="I363" s="52"/>
      <c r="J363" s="52"/>
      <c r="K363" s="52"/>
      <c r="L363" s="52"/>
      <c r="M363" s="52"/>
      <c r="N363" s="33">
        <f aca="true" t="shared" si="58" ref="N363:S363">SUM(N364:N369)</f>
        <v>1317.3</v>
      </c>
      <c r="O363" s="33">
        <f t="shared" si="58"/>
        <v>1317.3</v>
      </c>
      <c r="P363" s="33">
        <f t="shared" si="58"/>
        <v>1303.2</v>
      </c>
      <c r="Q363" s="33">
        <f t="shared" si="58"/>
        <v>1303.2</v>
      </c>
      <c r="R363" s="33">
        <f t="shared" si="58"/>
        <v>1303.2</v>
      </c>
      <c r="S363" s="33">
        <f t="shared" si="58"/>
        <v>1303.2</v>
      </c>
    </row>
    <row r="364" spans="1:19" ht="45" customHeight="1">
      <c r="A364" s="78">
        <v>902</v>
      </c>
      <c r="B364" s="45" t="s">
        <v>544</v>
      </c>
      <c r="C364" s="20"/>
      <c r="D364" s="32"/>
      <c r="E364" s="32"/>
      <c r="F364" s="10" t="s">
        <v>551</v>
      </c>
      <c r="G364" s="10" t="s">
        <v>550</v>
      </c>
      <c r="H364" s="10" t="s">
        <v>78</v>
      </c>
      <c r="I364" s="250">
        <v>700</v>
      </c>
      <c r="J364" s="250">
        <v>9</v>
      </c>
      <c r="K364" s="251" t="s">
        <v>49</v>
      </c>
      <c r="L364" s="252">
        <v>110</v>
      </c>
      <c r="M364" s="253"/>
      <c r="N364" s="254">
        <v>1243</v>
      </c>
      <c r="O364" s="254">
        <v>1243</v>
      </c>
      <c r="P364" s="254">
        <v>1303.2</v>
      </c>
      <c r="Q364" s="254">
        <v>1303.2</v>
      </c>
      <c r="R364" s="254">
        <v>1303.2</v>
      </c>
      <c r="S364" s="254">
        <v>1303.2</v>
      </c>
    </row>
    <row r="365" spans="1:19" ht="43.5" customHeight="1">
      <c r="A365" s="78">
        <v>902</v>
      </c>
      <c r="B365" s="45" t="s">
        <v>544</v>
      </c>
      <c r="C365" s="20"/>
      <c r="D365" s="32"/>
      <c r="E365" s="32"/>
      <c r="F365" s="10" t="s">
        <v>351</v>
      </c>
      <c r="G365" s="10" t="s">
        <v>321</v>
      </c>
      <c r="H365" s="10" t="s">
        <v>352</v>
      </c>
      <c r="I365" s="250">
        <v>700</v>
      </c>
      <c r="J365" s="250">
        <v>9</v>
      </c>
      <c r="K365" s="251" t="s">
        <v>49</v>
      </c>
      <c r="L365" s="252">
        <v>240</v>
      </c>
      <c r="M365" s="253"/>
      <c r="N365" s="255">
        <v>74.3</v>
      </c>
      <c r="O365" s="255">
        <v>74.3</v>
      </c>
      <c r="P365" s="255"/>
      <c r="Q365" s="255"/>
      <c r="R365" s="255"/>
      <c r="S365" s="255"/>
    </row>
    <row r="366" spans="1:19" ht="43.5" customHeight="1">
      <c r="A366" s="78">
        <v>902</v>
      </c>
      <c r="B366" s="45" t="s">
        <v>544</v>
      </c>
      <c r="C366" s="20"/>
      <c r="D366" s="32"/>
      <c r="E366" s="32"/>
      <c r="F366" s="10" t="s">
        <v>58</v>
      </c>
      <c r="G366" s="10" t="s">
        <v>321</v>
      </c>
      <c r="H366" s="10" t="s">
        <v>59</v>
      </c>
      <c r="I366" s="122"/>
      <c r="J366" s="122"/>
      <c r="K366" s="123"/>
      <c r="L366" s="124"/>
      <c r="M366" s="161"/>
      <c r="N366" s="144"/>
      <c r="O366" s="144"/>
      <c r="P366" s="144"/>
      <c r="Q366" s="144"/>
      <c r="R366" s="144"/>
      <c r="S366" s="144"/>
    </row>
    <row r="367" spans="1:19" ht="90">
      <c r="A367" s="78">
        <v>902</v>
      </c>
      <c r="B367" s="45" t="s">
        <v>544</v>
      </c>
      <c r="C367" s="20"/>
      <c r="D367" s="32"/>
      <c r="E367" s="32"/>
      <c r="F367" s="10" t="s">
        <v>289</v>
      </c>
      <c r="G367" s="10" t="s">
        <v>165</v>
      </c>
      <c r="H367" s="10" t="s">
        <v>144</v>
      </c>
      <c r="I367" s="122"/>
      <c r="J367" s="122"/>
      <c r="K367" s="123"/>
      <c r="L367" s="124"/>
      <c r="M367" s="161"/>
      <c r="N367" s="144"/>
      <c r="O367" s="144"/>
      <c r="P367" s="144"/>
      <c r="Q367" s="144"/>
      <c r="R367" s="144"/>
      <c r="S367" s="144"/>
    </row>
    <row r="368" spans="1:19" ht="67.5">
      <c r="A368" s="78">
        <v>902</v>
      </c>
      <c r="B368" s="45" t="s">
        <v>544</v>
      </c>
      <c r="C368" s="20"/>
      <c r="D368" s="32"/>
      <c r="E368" s="32"/>
      <c r="F368" s="10" t="s">
        <v>15</v>
      </c>
      <c r="G368" s="10" t="s">
        <v>176</v>
      </c>
      <c r="H368" s="10" t="s">
        <v>208</v>
      </c>
      <c r="I368" s="122"/>
      <c r="J368" s="122"/>
      <c r="K368" s="123"/>
      <c r="L368" s="124"/>
      <c r="M368" s="161"/>
      <c r="N368" s="144"/>
      <c r="O368" s="144"/>
      <c r="P368" s="144"/>
      <c r="Q368" s="144"/>
      <c r="R368" s="144"/>
      <c r="S368" s="144"/>
    </row>
    <row r="369" spans="1:19" ht="78.75">
      <c r="A369" s="78">
        <v>902</v>
      </c>
      <c r="B369" s="45" t="s">
        <v>544</v>
      </c>
      <c r="C369" s="20"/>
      <c r="D369" s="32"/>
      <c r="E369" s="32"/>
      <c r="F369" s="10" t="s">
        <v>381</v>
      </c>
      <c r="G369" s="10" t="s">
        <v>176</v>
      </c>
      <c r="H369" s="10" t="s">
        <v>377</v>
      </c>
      <c r="I369" s="122"/>
      <c r="J369" s="122"/>
      <c r="K369" s="123"/>
      <c r="L369" s="124"/>
      <c r="M369" s="161"/>
      <c r="N369" s="144"/>
      <c r="O369" s="144"/>
      <c r="P369" s="144"/>
      <c r="Q369" s="144"/>
      <c r="R369" s="144"/>
      <c r="S369" s="144"/>
    </row>
    <row r="370" spans="1:19" ht="123" customHeight="1">
      <c r="A370" s="111">
        <v>902</v>
      </c>
      <c r="B370" s="112" t="s">
        <v>547</v>
      </c>
      <c r="C370" s="113"/>
      <c r="D370" s="496" t="s">
        <v>548</v>
      </c>
      <c r="E370" s="497"/>
      <c r="F370" s="497"/>
      <c r="G370" s="497"/>
      <c r="H370" s="497"/>
      <c r="I370" s="497"/>
      <c r="J370" s="497"/>
      <c r="K370" s="114"/>
      <c r="L370" s="114"/>
      <c r="M370" s="114"/>
      <c r="N370" s="117">
        <f aca="true" t="shared" si="59" ref="N370:S370">SUM(N371)</f>
        <v>1657.8</v>
      </c>
      <c r="O370" s="117">
        <f t="shared" si="59"/>
        <v>1657.8</v>
      </c>
      <c r="P370" s="117">
        <f t="shared" si="59"/>
        <v>1635.8</v>
      </c>
      <c r="Q370" s="117">
        <f t="shared" si="59"/>
        <v>1635.8</v>
      </c>
      <c r="R370" s="117">
        <f t="shared" si="59"/>
        <v>1635.8</v>
      </c>
      <c r="S370" s="117">
        <f t="shared" si="59"/>
        <v>1635.8</v>
      </c>
    </row>
    <row r="371" spans="1:19" ht="409.5">
      <c r="A371" s="79">
        <v>902</v>
      </c>
      <c r="B371" s="109" t="s">
        <v>547</v>
      </c>
      <c r="C371" s="178" t="s">
        <v>549</v>
      </c>
      <c r="D371" s="202" t="s">
        <v>548</v>
      </c>
      <c r="E371" s="160" t="s">
        <v>70</v>
      </c>
      <c r="F371" s="52"/>
      <c r="G371" s="52"/>
      <c r="H371" s="52"/>
      <c r="I371" s="52"/>
      <c r="J371" s="52"/>
      <c r="K371" s="52"/>
      <c r="L371" s="52"/>
      <c r="M371" s="52"/>
      <c r="N371" s="33">
        <f aca="true" t="shared" si="60" ref="N371:S371">SUM(N372:N377)</f>
        <v>1657.8</v>
      </c>
      <c r="O371" s="33">
        <f t="shared" si="60"/>
        <v>1657.8</v>
      </c>
      <c r="P371" s="33">
        <f t="shared" si="60"/>
        <v>1635.8</v>
      </c>
      <c r="Q371" s="33">
        <f t="shared" si="60"/>
        <v>1635.8</v>
      </c>
      <c r="R371" s="33">
        <f t="shared" si="60"/>
        <v>1635.8</v>
      </c>
      <c r="S371" s="33">
        <f t="shared" si="60"/>
        <v>1635.8</v>
      </c>
    </row>
    <row r="372" spans="1:19" ht="43.5" customHeight="1">
      <c r="A372" s="78">
        <v>902</v>
      </c>
      <c r="B372" s="45" t="s">
        <v>547</v>
      </c>
      <c r="C372" s="20"/>
      <c r="D372" s="32"/>
      <c r="E372" s="32"/>
      <c r="F372" s="10" t="s">
        <v>551</v>
      </c>
      <c r="G372" s="10" t="s">
        <v>550</v>
      </c>
      <c r="H372" s="10" t="s">
        <v>78</v>
      </c>
      <c r="I372" s="281">
        <v>700</v>
      </c>
      <c r="J372" s="281">
        <v>9</v>
      </c>
      <c r="K372" s="282" t="s">
        <v>49</v>
      </c>
      <c r="L372" s="283">
        <v>110</v>
      </c>
      <c r="M372" s="284"/>
      <c r="N372" s="254">
        <v>1564.3</v>
      </c>
      <c r="O372" s="254">
        <v>1564.3</v>
      </c>
      <c r="P372" s="254">
        <v>1635.8</v>
      </c>
      <c r="Q372" s="254">
        <v>1635.8</v>
      </c>
      <c r="R372" s="254">
        <v>1635.8</v>
      </c>
      <c r="S372" s="254">
        <v>1635.8</v>
      </c>
    </row>
    <row r="373" spans="1:19" ht="43.5" customHeight="1">
      <c r="A373" s="78">
        <v>902</v>
      </c>
      <c r="B373" s="45" t="s">
        <v>547</v>
      </c>
      <c r="C373" s="20"/>
      <c r="D373" s="32"/>
      <c r="E373" s="32"/>
      <c r="F373" s="10" t="s">
        <v>351</v>
      </c>
      <c r="G373" s="10" t="s">
        <v>321</v>
      </c>
      <c r="H373" s="10" t="s">
        <v>352</v>
      </c>
      <c r="I373" s="281">
        <v>700</v>
      </c>
      <c r="J373" s="281">
        <v>9</v>
      </c>
      <c r="K373" s="282" t="s">
        <v>49</v>
      </c>
      <c r="L373" s="283">
        <v>240</v>
      </c>
      <c r="M373" s="284"/>
      <c r="N373" s="254">
        <v>93.5</v>
      </c>
      <c r="O373" s="254">
        <v>93.5</v>
      </c>
      <c r="P373" s="254"/>
      <c r="Q373" s="254"/>
      <c r="R373" s="254"/>
      <c r="S373" s="254"/>
    </row>
    <row r="374" spans="1:19" ht="43.5" customHeight="1">
      <c r="A374" s="78">
        <v>902</v>
      </c>
      <c r="B374" s="45" t="s">
        <v>547</v>
      </c>
      <c r="C374" s="20"/>
      <c r="D374" s="32"/>
      <c r="E374" s="32"/>
      <c r="F374" s="10" t="s">
        <v>58</v>
      </c>
      <c r="G374" s="10" t="s">
        <v>321</v>
      </c>
      <c r="H374" s="10" t="s">
        <v>59</v>
      </c>
      <c r="I374" s="122"/>
      <c r="J374" s="122"/>
      <c r="K374" s="123"/>
      <c r="L374" s="124"/>
      <c r="M374" s="161"/>
      <c r="N374" s="144"/>
      <c r="O374" s="144"/>
      <c r="P374" s="144"/>
      <c r="Q374" s="144"/>
      <c r="R374" s="144"/>
      <c r="S374" s="144"/>
    </row>
    <row r="375" spans="1:19" ht="43.5" customHeight="1">
      <c r="A375" s="78">
        <v>902</v>
      </c>
      <c r="B375" s="45" t="s">
        <v>547</v>
      </c>
      <c r="C375" s="20"/>
      <c r="D375" s="32"/>
      <c r="E375" s="32"/>
      <c r="F375" s="10" t="s">
        <v>289</v>
      </c>
      <c r="G375" s="10" t="s">
        <v>165</v>
      </c>
      <c r="H375" s="10" t="s">
        <v>144</v>
      </c>
      <c r="I375" s="122"/>
      <c r="J375" s="122"/>
      <c r="K375" s="123"/>
      <c r="L375" s="124"/>
      <c r="M375" s="161"/>
      <c r="N375" s="144"/>
      <c r="O375" s="144"/>
      <c r="P375" s="144"/>
      <c r="Q375" s="144"/>
      <c r="R375" s="144"/>
      <c r="S375" s="144"/>
    </row>
    <row r="376" spans="1:19" ht="43.5" customHeight="1">
      <c r="A376" s="78">
        <v>902</v>
      </c>
      <c r="B376" s="45" t="s">
        <v>547</v>
      </c>
      <c r="C376" s="20"/>
      <c r="D376" s="32"/>
      <c r="E376" s="32"/>
      <c r="F376" s="10" t="s">
        <v>15</v>
      </c>
      <c r="G376" s="10" t="s">
        <v>176</v>
      </c>
      <c r="H376" s="10" t="s">
        <v>208</v>
      </c>
      <c r="I376" s="122"/>
      <c r="J376" s="122"/>
      <c r="K376" s="123"/>
      <c r="L376" s="124"/>
      <c r="M376" s="161"/>
      <c r="N376" s="144"/>
      <c r="O376" s="144"/>
      <c r="P376" s="144"/>
      <c r="Q376" s="144"/>
      <c r="R376" s="144"/>
      <c r="S376" s="144"/>
    </row>
    <row r="377" spans="1:19" ht="43.5" customHeight="1">
      <c r="A377" s="78">
        <v>902</v>
      </c>
      <c r="B377" s="45" t="s">
        <v>547</v>
      </c>
      <c r="C377" s="20"/>
      <c r="D377" s="32"/>
      <c r="E377" s="32"/>
      <c r="F377" s="10" t="s">
        <v>381</v>
      </c>
      <c r="G377" s="10" t="s">
        <v>176</v>
      </c>
      <c r="H377" s="10" t="s">
        <v>377</v>
      </c>
      <c r="I377" s="12"/>
      <c r="J377" s="12"/>
      <c r="K377" s="13"/>
      <c r="L377" s="14"/>
      <c r="M377" s="22"/>
      <c r="N377" s="25"/>
      <c r="O377" s="25"/>
      <c r="P377" s="25"/>
      <c r="Q377" s="25"/>
      <c r="R377" s="25"/>
      <c r="S377" s="25"/>
    </row>
    <row r="378" spans="1:19" ht="25.5" customHeight="1">
      <c r="A378" s="146"/>
      <c r="B378" s="147"/>
      <c r="C378" s="150"/>
      <c r="D378" s="151"/>
      <c r="E378" s="152"/>
      <c r="F378" s="148"/>
      <c r="G378" s="148"/>
      <c r="H378" s="148"/>
      <c r="I378" s="153"/>
      <c r="J378" s="153"/>
      <c r="K378" s="154"/>
      <c r="L378" s="155"/>
      <c r="M378" s="156"/>
      <c r="N378" s="157"/>
      <c r="O378" s="157"/>
      <c r="P378" s="157"/>
      <c r="Q378" s="157"/>
      <c r="R378" s="157"/>
      <c r="S378" s="158"/>
    </row>
    <row r="379" spans="1:19" ht="24.75" customHeight="1" thickBot="1">
      <c r="A379" s="83"/>
      <c r="B379" s="84"/>
      <c r="C379" s="159"/>
      <c r="D379" s="545"/>
      <c r="E379" s="546"/>
      <c r="F379" s="546"/>
      <c r="G379" s="546"/>
      <c r="H379" s="546"/>
      <c r="I379" s="546"/>
      <c r="J379" s="546"/>
      <c r="K379" s="546"/>
      <c r="L379" s="546"/>
      <c r="M379" s="546"/>
      <c r="N379" s="85"/>
      <c r="O379" s="85"/>
      <c r="P379" s="85"/>
      <c r="Q379" s="85"/>
      <c r="R379" s="85"/>
      <c r="S379" s="171"/>
    </row>
    <row r="380" spans="1:19" ht="0.75" customHeight="1">
      <c r="A380" s="16"/>
      <c r="B380" s="17">
        <v>30530000</v>
      </c>
      <c r="C380" s="2"/>
      <c r="D380" s="17" t="s">
        <v>175</v>
      </c>
      <c r="E380" s="17"/>
      <c r="F380" s="17"/>
      <c r="G380" s="17"/>
      <c r="H380" s="17"/>
      <c r="I380" s="17"/>
      <c r="J380" s="17"/>
      <c r="K380" s="17"/>
      <c r="L380" s="17"/>
      <c r="M380" s="17"/>
      <c r="N380" s="18">
        <v>394638.1</v>
      </c>
      <c r="O380" s="18"/>
      <c r="P380" s="18">
        <v>666676.2</v>
      </c>
      <c r="Q380" s="18">
        <v>623026.2</v>
      </c>
      <c r="R380" s="18">
        <v>455897.4</v>
      </c>
      <c r="S380" s="18"/>
    </row>
    <row r="381" spans="1:19" ht="0.75" customHeight="1">
      <c r="A381" s="29"/>
      <c r="B381" s="30"/>
      <c r="C381" s="2"/>
      <c r="D381" s="30"/>
      <c r="E381" s="30"/>
      <c r="F381" s="30"/>
      <c r="G381" s="30"/>
      <c r="H381" s="30"/>
      <c r="I381" s="30"/>
      <c r="J381" s="30"/>
      <c r="K381" s="30"/>
      <c r="L381" s="30"/>
      <c r="M381" s="30"/>
      <c r="N381" s="31"/>
      <c r="O381" s="31"/>
      <c r="P381" s="31"/>
      <c r="Q381" s="31"/>
      <c r="R381" s="31"/>
      <c r="S381" s="31"/>
    </row>
    <row r="382" spans="1:19" ht="12.75" customHeight="1">
      <c r="A382" s="2"/>
      <c r="B382" s="2"/>
      <c r="C382" s="2"/>
      <c r="D382" s="2"/>
      <c r="E382" s="2"/>
      <c r="F382" s="2"/>
      <c r="G382" s="2"/>
      <c r="H382" s="2"/>
      <c r="I382" s="2"/>
      <c r="J382" s="2"/>
      <c r="K382" s="2"/>
      <c r="L382" s="2"/>
      <c r="M382" s="2"/>
      <c r="N382" s="2"/>
      <c r="O382" s="2"/>
      <c r="P382" s="2"/>
      <c r="Q382" s="2"/>
      <c r="R382" s="2"/>
      <c r="S382" s="2"/>
    </row>
    <row r="383" spans="4:19" ht="57.75" customHeight="1">
      <c r="D383" s="544" t="s">
        <v>399</v>
      </c>
      <c r="E383" s="544"/>
      <c r="F383" s="544"/>
      <c r="Q383" s="539" t="s">
        <v>400</v>
      </c>
      <c r="R383" s="539"/>
      <c r="S383" s="24"/>
    </row>
    <row r="387" spans="4:17" ht="57.75" customHeight="1">
      <c r="D387" s="540" t="s">
        <v>254</v>
      </c>
      <c r="E387" s="540"/>
      <c r="F387" s="541"/>
      <c r="G387" s="19"/>
      <c r="K387" s="3" t="s">
        <v>213</v>
      </c>
      <c r="Q387" s="24" t="s">
        <v>209</v>
      </c>
    </row>
    <row r="392" spans="14:19" ht="12.75">
      <c r="N392" s="50"/>
      <c r="O392" s="50"/>
      <c r="P392" s="50"/>
      <c r="Q392" s="50"/>
      <c r="R392" s="50"/>
      <c r="S392" s="50"/>
    </row>
    <row r="396" spans="14:19" ht="12.75">
      <c r="N396" s="50"/>
      <c r="O396" s="50"/>
      <c r="P396" s="50"/>
      <c r="Q396" s="50"/>
      <c r="R396" s="50"/>
      <c r="S396" s="50"/>
    </row>
  </sheetData>
  <sheetProtection/>
  <mergeCells count="68">
    <mergeCell ref="C11:C14"/>
    <mergeCell ref="F186:M186"/>
    <mergeCell ref="Q383:R383"/>
    <mergeCell ref="D387:F387"/>
    <mergeCell ref="N12:O12"/>
    <mergeCell ref="N13:O13"/>
    <mergeCell ref="P13:P14"/>
    <mergeCell ref="D383:F383"/>
    <mergeCell ref="D379:M379"/>
    <mergeCell ref="D217:J217"/>
    <mergeCell ref="F218:M218"/>
    <mergeCell ref="F293:M293"/>
    <mergeCell ref="F339:L339"/>
    <mergeCell ref="F346:L346"/>
    <mergeCell ref="D352:J352"/>
    <mergeCell ref="D200:M200"/>
    <mergeCell ref="F208:M208"/>
    <mergeCell ref="D216:M216"/>
    <mergeCell ref="D225:J225"/>
    <mergeCell ref="F151:M151"/>
    <mergeCell ref="F167:H167"/>
    <mergeCell ref="F171:M171"/>
    <mergeCell ref="F159:M159"/>
    <mergeCell ref="F163:H163"/>
    <mergeCell ref="F201:M201"/>
    <mergeCell ref="F138:M138"/>
    <mergeCell ref="D150:M150"/>
    <mergeCell ref="F127:M127"/>
    <mergeCell ref="F132:M132"/>
    <mergeCell ref="F98:M98"/>
    <mergeCell ref="F104:M104"/>
    <mergeCell ref="F114:M114"/>
    <mergeCell ref="F24:M24"/>
    <mergeCell ref="F47:M47"/>
    <mergeCell ref="D17:M17"/>
    <mergeCell ref="D18:L18"/>
    <mergeCell ref="F19:M19"/>
    <mergeCell ref="F122:M122"/>
    <mergeCell ref="B7:O7"/>
    <mergeCell ref="P7:S7"/>
    <mergeCell ref="N11:S11"/>
    <mergeCell ref="Q12:S12"/>
    <mergeCell ref="A11:A14"/>
    <mergeCell ref="B11:B14"/>
    <mergeCell ref="D11:D14"/>
    <mergeCell ref="E11:E14"/>
    <mergeCell ref="F11:H13"/>
    <mergeCell ref="I11:M12"/>
    <mergeCell ref="I13:I14"/>
    <mergeCell ref="J13:J14"/>
    <mergeCell ref="K13:K14"/>
    <mergeCell ref="L13:L14"/>
    <mergeCell ref="F181:M181"/>
    <mergeCell ref="F226:M226"/>
    <mergeCell ref="D199:M199"/>
    <mergeCell ref="F191:M191"/>
    <mergeCell ref="F59:M59"/>
    <mergeCell ref="F66:M66"/>
    <mergeCell ref="A270:A271"/>
    <mergeCell ref="D370:J370"/>
    <mergeCell ref="D362:K362"/>
    <mergeCell ref="F251:M251"/>
    <mergeCell ref="D361:J361"/>
    <mergeCell ref="K270:K271"/>
    <mergeCell ref="J270:J271"/>
    <mergeCell ref="I270:I271"/>
    <mergeCell ref="E270:E271"/>
    <mergeCell ref="D270:D271"/>
  </mergeCells>
  <printOptions/>
  <pageMargins left="0.7480314960629921" right="0.3937007874015748" top="0.3937007874015748" bottom="0.3937007874015748" header="0.5118110236220472" footer="0.5118110236220472"/>
  <pageSetup fitToHeight="0" horizontalDpi="600" verticalDpi="600" orientation="landscape" paperSize="9" scale="37" r:id="rId3"/>
  <headerFooter alignWithMargins="0">
    <oddHeader>&amp;CСтраница &amp;P из &amp;N</oddHeader>
  </headerFooter>
  <rowBreaks count="2" manualBreakCount="2">
    <brk id="28" max="66" man="1"/>
    <brk id="66" max="60" man="1"/>
  </rowBreaks>
  <legacyDrawing r:id="rId2"/>
</worksheet>
</file>

<file path=xl/worksheets/sheet2.xml><?xml version="1.0" encoding="utf-8"?>
<worksheet xmlns="http://schemas.openxmlformats.org/spreadsheetml/2006/main" xmlns:r="http://schemas.openxmlformats.org/officeDocument/2006/relationships">
  <dimension ref="A1:AC455"/>
  <sheetViews>
    <sheetView view="pageBreakPreview" zoomScale="130" zoomScaleSheetLayoutView="130" zoomScalePageLayoutView="0" workbookViewId="0" topLeftCell="I1">
      <selection activeCell="F309" sqref="F309"/>
    </sheetView>
  </sheetViews>
  <sheetFormatPr defaultColWidth="9.00390625" defaultRowHeight="12.75"/>
  <cols>
    <col min="1" max="1" width="14.00390625" style="3" customWidth="1"/>
    <col min="2" max="2" width="13.00390625" style="3" customWidth="1"/>
    <col min="3" max="3" width="9.25390625" style="3" customWidth="1"/>
    <col min="4" max="4" width="16.75390625" style="3" customWidth="1"/>
    <col min="5" max="5" width="11.375" style="3" customWidth="1"/>
    <col min="6" max="6" width="22.25390625" style="3" customWidth="1"/>
    <col min="7" max="7" width="10.375" style="3" customWidth="1"/>
    <col min="8" max="8" width="10.00390625" style="3" customWidth="1"/>
    <col min="9" max="9" width="6.875" style="3" customWidth="1"/>
    <col min="10" max="10" width="7.25390625" style="3" customWidth="1"/>
    <col min="11" max="11" width="12.25390625" style="3" customWidth="1"/>
    <col min="12" max="12" width="6.00390625" style="3" customWidth="1"/>
    <col min="13" max="13" width="9.125" style="3" hidden="1" customWidth="1"/>
    <col min="14" max="14" width="13.125" style="3" customWidth="1"/>
    <col min="15" max="15" width="11.125" style="3" customWidth="1"/>
    <col min="16" max="16" width="11.75390625" style="3" customWidth="1"/>
    <col min="17" max="17" width="11.875" style="3" customWidth="1"/>
    <col min="18" max="18" width="13.25390625" style="3" customWidth="1"/>
    <col min="19" max="19" width="12.125" style="3" customWidth="1"/>
    <col min="20" max="16384" width="9.125" style="3" customWidth="1"/>
  </cols>
  <sheetData>
    <row r="1" spans="14:19" ht="12.75">
      <c r="N1" s="25"/>
      <c r="O1" s="25"/>
      <c r="P1" s="25"/>
      <c r="Q1" s="25"/>
      <c r="R1" s="25"/>
      <c r="S1" s="25"/>
    </row>
    <row r="2" spans="14:19" ht="12.75">
      <c r="N2" s="25">
        <f aca="true" t="shared" si="0" ref="N2:S2">SUM(N16)</f>
        <v>227701.69999999998</v>
      </c>
      <c r="O2" s="25">
        <f t="shared" si="0"/>
        <v>223597.80000000002</v>
      </c>
      <c r="P2" s="25">
        <f t="shared" si="0"/>
        <v>490123</v>
      </c>
      <c r="Q2" s="25">
        <f t="shared" si="0"/>
        <v>520323.4</v>
      </c>
      <c r="R2" s="25">
        <f t="shared" si="0"/>
        <v>193320.40000000002</v>
      </c>
      <c r="S2" s="25">
        <f t="shared" si="0"/>
        <v>183868.5</v>
      </c>
    </row>
    <row r="3" spans="14:19" ht="12.75">
      <c r="N3" s="25"/>
      <c r="O3" s="25"/>
      <c r="P3" s="25"/>
      <c r="Q3" s="25"/>
      <c r="R3" s="25"/>
      <c r="S3" s="25"/>
    </row>
    <row r="4" spans="14:19" ht="12.75">
      <c r="N4" s="25">
        <v>227701.7</v>
      </c>
      <c r="O4" s="25">
        <v>223597.8</v>
      </c>
      <c r="P4" s="38">
        <f>464991.4+7478.5+14170.2+23.7+3160+299.2</f>
        <v>490123.00000000006</v>
      </c>
      <c r="Q4" s="25">
        <v>496332.1</v>
      </c>
      <c r="R4" s="25">
        <v>178823.1</v>
      </c>
      <c r="S4" s="25">
        <v>178823.1</v>
      </c>
    </row>
    <row r="5" spans="14:19" ht="12.75">
      <c r="N5" s="25">
        <f aca="true" t="shared" si="1" ref="N5:S5">SUM(N2-N4)</f>
        <v>-2.9103830456733704E-11</v>
      </c>
      <c r="O5" s="25">
        <f t="shared" si="1"/>
        <v>2.9103830456733704E-11</v>
      </c>
      <c r="P5" s="25">
        <f t="shared" si="1"/>
        <v>-5.820766091346741E-11</v>
      </c>
      <c r="Q5" s="25">
        <f t="shared" si="1"/>
        <v>23991.300000000047</v>
      </c>
      <c r="R5" s="25">
        <f t="shared" si="1"/>
        <v>14497.300000000017</v>
      </c>
      <c r="S5" s="25">
        <f t="shared" si="1"/>
        <v>5045.399999999994</v>
      </c>
    </row>
    <row r="6" spans="14:19" ht="12.75" customHeight="1">
      <c r="N6" s="74"/>
      <c r="O6" s="74"/>
      <c r="P6" s="95"/>
      <c r="Q6" s="95"/>
      <c r="R6" s="74"/>
      <c r="S6" s="74"/>
    </row>
    <row r="7" spans="1:19" ht="24.75" customHeight="1">
      <c r="A7" s="1"/>
      <c r="B7" s="512" t="s">
        <v>569</v>
      </c>
      <c r="C7" s="512"/>
      <c r="D7" s="512"/>
      <c r="E7" s="512"/>
      <c r="F7" s="512"/>
      <c r="G7" s="512"/>
      <c r="H7" s="512"/>
      <c r="I7" s="512"/>
      <c r="J7" s="512"/>
      <c r="K7" s="512"/>
      <c r="L7" s="512"/>
      <c r="M7" s="512"/>
      <c r="N7" s="512"/>
      <c r="O7" s="512"/>
      <c r="P7" s="513"/>
      <c r="Q7" s="513"/>
      <c r="R7" s="513"/>
      <c r="S7" s="513"/>
    </row>
    <row r="8" spans="1:19" ht="12.75" customHeight="1">
      <c r="A8" s="1"/>
      <c r="B8" s="2"/>
      <c r="C8" s="2"/>
      <c r="D8" s="2"/>
      <c r="E8" s="2"/>
      <c r="F8" s="2"/>
      <c r="G8" s="2"/>
      <c r="H8" s="2"/>
      <c r="I8" s="2"/>
      <c r="J8" s="2"/>
      <c r="K8" s="277" t="s">
        <v>553</v>
      </c>
      <c r="L8" s="2"/>
      <c r="M8" s="2"/>
      <c r="N8" s="2"/>
      <c r="O8" s="2"/>
      <c r="P8" s="277"/>
      <c r="Q8" s="277"/>
      <c r="R8" s="277"/>
      <c r="S8" s="277"/>
    </row>
    <row r="9" spans="1:19" ht="409.5" customHeight="1" hidden="1">
      <c r="A9" s="1"/>
      <c r="B9" s="4"/>
      <c r="C9" s="2"/>
      <c r="D9" s="4"/>
      <c r="E9" s="4"/>
      <c r="F9" s="4"/>
      <c r="G9" s="4"/>
      <c r="H9" s="4"/>
      <c r="I9" s="4"/>
      <c r="J9" s="4"/>
      <c r="K9" s="4"/>
      <c r="L9" s="4"/>
      <c r="M9" s="4"/>
      <c r="N9" s="4"/>
      <c r="O9" s="4"/>
      <c r="P9" s="4"/>
      <c r="Q9" s="4"/>
      <c r="R9" s="4"/>
      <c r="S9" s="4"/>
    </row>
    <row r="10" spans="1:19" ht="12.75" customHeight="1">
      <c r="A10" s="1"/>
      <c r="B10" s="2"/>
      <c r="C10" s="2"/>
      <c r="D10" s="2"/>
      <c r="E10" s="2"/>
      <c r="F10" s="2"/>
      <c r="G10" s="2"/>
      <c r="H10" s="2"/>
      <c r="I10" s="2"/>
      <c r="J10" s="2"/>
      <c r="K10" s="2"/>
      <c r="L10" s="2"/>
      <c r="M10" s="2"/>
      <c r="N10" s="2"/>
      <c r="O10" s="2"/>
      <c r="P10" s="2"/>
      <c r="Q10" s="2"/>
      <c r="R10" s="37"/>
      <c r="S10" s="37"/>
    </row>
    <row r="11" spans="1:19" ht="12.75" customHeight="1">
      <c r="A11" s="510"/>
      <c r="B11" s="510" t="s">
        <v>93</v>
      </c>
      <c r="C11" s="509" t="s">
        <v>407</v>
      </c>
      <c r="D11" s="509" t="s">
        <v>94</v>
      </c>
      <c r="E11" s="519" t="s">
        <v>95</v>
      </c>
      <c r="F11" s="521" t="s">
        <v>96</v>
      </c>
      <c r="G11" s="522"/>
      <c r="H11" s="520"/>
      <c r="I11" s="521" t="s">
        <v>156</v>
      </c>
      <c r="J11" s="522"/>
      <c r="K11" s="522"/>
      <c r="L11" s="522"/>
      <c r="M11" s="522"/>
      <c r="N11" s="514" t="s">
        <v>157</v>
      </c>
      <c r="O11" s="515"/>
      <c r="P11" s="515"/>
      <c r="Q11" s="515"/>
      <c r="R11" s="515"/>
      <c r="S11" s="515"/>
    </row>
    <row r="12" spans="1:19" ht="33" customHeight="1">
      <c r="A12" s="510"/>
      <c r="B12" s="510"/>
      <c r="C12" s="518"/>
      <c r="D12" s="518"/>
      <c r="E12" s="519"/>
      <c r="F12" s="523"/>
      <c r="G12" s="524"/>
      <c r="H12" s="525"/>
      <c r="I12" s="526"/>
      <c r="J12" s="527"/>
      <c r="K12" s="527"/>
      <c r="L12" s="527"/>
      <c r="M12" s="527"/>
      <c r="N12" s="542" t="s">
        <v>360</v>
      </c>
      <c r="O12" s="543"/>
      <c r="P12" s="107" t="s">
        <v>408</v>
      </c>
      <c r="Q12" s="516" t="s">
        <v>409</v>
      </c>
      <c r="R12" s="517"/>
      <c r="S12" s="517"/>
    </row>
    <row r="13" spans="1:19" ht="58.5" customHeight="1">
      <c r="A13" s="510"/>
      <c r="B13" s="510"/>
      <c r="C13" s="518"/>
      <c r="D13" s="518"/>
      <c r="E13" s="519"/>
      <c r="F13" s="526"/>
      <c r="G13" s="527"/>
      <c r="H13" s="508"/>
      <c r="I13" s="508" t="s">
        <v>97</v>
      </c>
      <c r="J13" s="510" t="s">
        <v>98</v>
      </c>
      <c r="K13" s="510" t="s">
        <v>99</v>
      </c>
      <c r="L13" s="511" t="s">
        <v>100</v>
      </c>
      <c r="M13" s="106"/>
      <c r="N13" s="542" t="s">
        <v>410</v>
      </c>
      <c r="O13" s="519"/>
      <c r="P13" s="509" t="s">
        <v>410</v>
      </c>
      <c r="Q13" s="107" t="s">
        <v>101</v>
      </c>
      <c r="R13" s="107" t="s">
        <v>102</v>
      </c>
      <c r="S13" s="107" t="s">
        <v>361</v>
      </c>
    </row>
    <row r="14" spans="1:19" ht="114" customHeight="1">
      <c r="A14" s="510"/>
      <c r="B14" s="510"/>
      <c r="C14" s="511"/>
      <c r="D14" s="511"/>
      <c r="E14" s="520"/>
      <c r="F14" s="8" t="s">
        <v>159</v>
      </c>
      <c r="G14" s="8" t="s">
        <v>160</v>
      </c>
      <c r="H14" s="104" t="s">
        <v>161</v>
      </c>
      <c r="I14" s="509" t="s">
        <v>158</v>
      </c>
      <c r="J14" s="510"/>
      <c r="K14" s="510"/>
      <c r="L14" s="509"/>
      <c r="M14" s="7" t="s">
        <v>162</v>
      </c>
      <c r="N14" s="8" t="s">
        <v>411</v>
      </c>
      <c r="O14" s="104" t="s">
        <v>412</v>
      </c>
      <c r="P14" s="511"/>
      <c r="Q14" s="172" t="s">
        <v>410</v>
      </c>
      <c r="R14" s="173" t="s">
        <v>410</v>
      </c>
      <c r="S14" s="173" t="s">
        <v>410</v>
      </c>
    </row>
    <row r="15" spans="1:19" ht="12.75" customHeight="1">
      <c r="A15" s="108">
        <v>1</v>
      </c>
      <c r="B15" s="105">
        <v>2</v>
      </c>
      <c r="C15" s="7"/>
      <c r="D15" s="7">
        <v>3</v>
      </c>
      <c r="E15" s="7">
        <v>4</v>
      </c>
      <c r="F15" s="9">
        <v>5</v>
      </c>
      <c r="G15" s="9">
        <v>6</v>
      </c>
      <c r="H15" s="6">
        <v>7</v>
      </c>
      <c r="I15" s="9">
        <v>8</v>
      </c>
      <c r="J15" s="5">
        <v>9</v>
      </c>
      <c r="K15" s="5">
        <v>10</v>
      </c>
      <c r="L15" s="9">
        <v>11</v>
      </c>
      <c r="M15" s="7"/>
      <c r="N15" s="9">
        <v>13</v>
      </c>
      <c r="O15" s="9">
        <v>14</v>
      </c>
      <c r="P15" s="8">
        <v>21</v>
      </c>
      <c r="Q15" s="8">
        <v>25</v>
      </c>
      <c r="R15" s="174">
        <v>29</v>
      </c>
      <c r="S15" s="174">
        <v>33</v>
      </c>
    </row>
    <row r="16" spans="1:19" ht="44.25" customHeight="1">
      <c r="A16" s="92" t="s">
        <v>75</v>
      </c>
      <c r="B16" s="93" t="s">
        <v>163</v>
      </c>
      <c r="C16" s="94"/>
      <c r="D16" s="94"/>
      <c r="E16" s="94"/>
      <c r="F16" s="94"/>
      <c r="G16" s="94"/>
      <c r="H16" s="94"/>
      <c r="I16" s="94"/>
      <c r="J16" s="94"/>
      <c r="K16" s="94"/>
      <c r="L16" s="94"/>
      <c r="M16" s="94"/>
      <c r="N16" s="86">
        <f aca="true" t="shared" si="2" ref="N16:S16">SUM(N17+N151+N202+N218+N363+N380)</f>
        <v>227701.69999999998</v>
      </c>
      <c r="O16" s="86">
        <f t="shared" si="2"/>
        <v>223597.80000000002</v>
      </c>
      <c r="P16" s="86">
        <f t="shared" si="2"/>
        <v>490123</v>
      </c>
      <c r="Q16" s="86">
        <f t="shared" si="2"/>
        <v>520323.4</v>
      </c>
      <c r="R16" s="86">
        <f t="shared" si="2"/>
        <v>193320.40000000002</v>
      </c>
      <c r="S16" s="86">
        <f t="shared" si="2"/>
        <v>183868.5</v>
      </c>
    </row>
    <row r="17" spans="1:19" ht="30" customHeight="1">
      <c r="A17" s="76">
        <v>902</v>
      </c>
      <c r="B17" s="46" t="s">
        <v>297</v>
      </c>
      <c r="C17" s="170" t="s">
        <v>486</v>
      </c>
      <c r="D17" s="528" t="s">
        <v>288</v>
      </c>
      <c r="E17" s="529"/>
      <c r="F17" s="529"/>
      <c r="G17" s="529"/>
      <c r="H17" s="529"/>
      <c r="I17" s="529"/>
      <c r="J17" s="529"/>
      <c r="K17" s="529"/>
      <c r="L17" s="529"/>
      <c r="M17" s="530"/>
      <c r="N17" s="49">
        <f aca="true" t="shared" si="3" ref="N17:S17">SUM(N19+N24+N35+N42+N47+N59+N66+N71+N77+N83+N88+N93+N99+N105+N110+N115+N123+N128+N133+N139)</f>
        <v>40305.399999999994</v>
      </c>
      <c r="O17" s="49">
        <f t="shared" si="3"/>
        <v>39103</v>
      </c>
      <c r="P17" s="49">
        <f t="shared" si="3"/>
        <v>317800.4</v>
      </c>
      <c r="Q17" s="49">
        <f t="shared" si="3"/>
        <v>336468.9</v>
      </c>
      <c r="R17" s="49">
        <f t="shared" si="3"/>
        <v>16481.9</v>
      </c>
      <c r="S17" s="49">
        <f t="shared" si="3"/>
        <v>12213.2</v>
      </c>
    </row>
    <row r="18" spans="1:19" ht="30" customHeight="1">
      <c r="A18" s="76">
        <v>902</v>
      </c>
      <c r="B18" s="130" t="s">
        <v>385</v>
      </c>
      <c r="C18" s="170" t="s">
        <v>485</v>
      </c>
      <c r="D18" s="528" t="s">
        <v>386</v>
      </c>
      <c r="E18" s="529"/>
      <c r="F18" s="529"/>
      <c r="G18" s="529"/>
      <c r="H18" s="529"/>
      <c r="I18" s="529"/>
      <c r="J18" s="529"/>
      <c r="K18" s="529"/>
      <c r="L18" s="529"/>
      <c r="M18" s="121"/>
      <c r="N18" s="49">
        <f aca="true" t="shared" si="4" ref="N18:S18">SUM(N17)</f>
        <v>40305.399999999994</v>
      </c>
      <c r="O18" s="49">
        <f t="shared" si="4"/>
        <v>39103</v>
      </c>
      <c r="P18" s="49">
        <f t="shared" si="4"/>
        <v>317800.4</v>
      </c>
      <c r="Q18" s="49">
        <f t="shared" si="4"/>
        <v>336468.9</v>
      </c>
      <c r="R18" s="49">
        <f t="shared" si="4"/>
        <v>16481.9</v>
      </c>
      <c r="S18" s="49">
        <f t="shared" si="4"/>
        <v>12213.2</v>
      </c>
    </row>
    <row r="19" spans="1:19" ht="120" customHeight="1">
      <c r="A19" s="79">
        <v>902</v>
      </c>
      <c r="B19" s="47" t="s">
        <v>401</v>
      </c>
      <c r="C19" s="134" t="s">
        <v>413</v>
      </c>
      <c r="D19" s="214" t="s">
        <v>406</v>
      </c>
      <c r="E19" s="118" t="s">
        <v>70</v>
      </c>
      <c r="F19" s="499"/>
      <c r="G19" s="531"/>
      <c r="H19" s="531"/>
      <c r="I19" s="531"/>
      <c r="J19" s="531"/>
      <c r="K19" s="531"/>
      <c r="L19" s="531"/>
      <c r="M19" s="532"/>
      <c r="N19" s="33">
        <f aca="true" t="shared" si="5" ref="N19:S19">SUM(N20:N23)</f>
        <v>514.5</v>
      </c>
      <c r="O19" s="33">
        <f t="shared" si="5"/>
        <v>0</v>
      </c>
      <c r="P19" s="33">
        <f t="shared" si="5"/>
        <v>18564.8</v>
      </c>
      <c r="Q19" s="33">
        <f t="shared" si="5"/>
        <v>863.7</v>
      </c>
      <c r="R19" s="33">
        <f t="shared" si="5"/>
        <v>786.6</v>
      </c>
      <c r="S19" s="33">
        <f t="shared" si="5"/>
        <v>786.6</v>
      </c>
    </row>
    <row r="20" spans="1:19" ht="76.5" customHeight="1">
      <c r="A20" s="78">
        <v>902</v>
      </c>
      <c r="B20" s="45" t="s">
        <v>401</v>
      </c>
      <c r="C20" s="11"/>
      <c r="D20" s="10"/>
      <c r="E20" s="10"/>
      <c r="F20" s="10" t="s">
        <v>76</v>
      </c>
      <c r="G20" s="10" t="s">
        <v>253</v>
      </c>
      <c r="H20" s="10" t="s">
        <v>78</v>
      </c>
      <c r="I20" s="12">
        <v>100</v>
      </c>
      <c r="J20" s="12">
        <v>11</v>
      </c>
      <c r="K20" s="13" t="s">
        <v>22</v>
      </c>
      <c r="L20" s="14">
        <v>870</v>
      </c>
      <c r="M20" s="15">
        <v>0</v>
      </c>
      <c r="N20" s="25">
        <v>514.5</v>
      </c>
      <c r="O20" s="25">
        <v>0</v>
      </c>
      <c r="P20" s="25">
        <v>18564.8</v>
      </c>
      <c r="Q20" s="25">
        <v>863.7</v>
      </c>
      <c r="R20" s="25">
        <v>786.6</v>
      </c>
      <c r="S20" s="25">
        <v>786.6</v>
      </c>
    </row>
    <row r="21" spans="1:19" ht="39.75" customHeight="1">
      <c r="A21" s="78">
        <v>902</v>
      </c>
      <c r="B21" s="45" t="s">
        <v>401</v>
      </c>
      <c r="C21" s="20"/>
      <c r="D21" s="23"/>
      <c r="E21" s="23"/>
      <c r="F21" s="10" t="s">
        <v>351</v>
      </c>
      <c r="G21" s="10" t="s">
        <v>219</v>
      </c>
      <c r="H21" s="10" t="s">
        <v>352</v>
      </c>
      <c r="I21" s="12"/>
      <c r="J21" s="12"/>
      <c r="K21" s="13"/>
      <c r="L21" s="14"/>
      <c r="M21" s="22"/>
      <c r="N21" s="25"/>
      <c r="O21" s="25"/>
      <c r="P21" s="25"/>
      <c r="Q21" s="25"/>
      <c r="R21" s="25"/>
      <c r="S21" s="25"/>
    </row>
    <row r="22" spans="1:19" ht="47.25" customHeight="1">
      <c r="A22" s="78">
        <v>902</v>
      </c>
      <c r="B22" s="45" t="s">
        <v>401</v>
      </c>
      <c r="C22" s="20"/>
      <c r="D22" s="23"/>
      <c r="E22" s="23"/>
      <c r="F22" s="10" t="s">
        <v>58</v>
      </c>
      <c r="G22" s="10" t="s">
        <v>219</v>
      </c>
      <c r="H22" s="10" t="s">
        <v>59</v>
      </c>
      <c r="I22" s="12"/>
      <c r="J22" s="12"/>
      <c r="K22" s="13"/>
      <c r="L22" s="14"/>
      <c r="M22" s="22"/>
      <c r="N22" s="25"/>
      <c r="O22" s="25"/>
      <c r="P22" s="25"/>
      <c r="Q22" s="25"/>
      <c r="R22" s="25"/>
      <c r="S22" s="25"/>
    </row>
    <row r="23" spans="1:19" ht="50.25" customHeight="1">
      <c r="A23" s="78">
        <v>902</v>
      </c>
      <c r="B23" s="45" t="s">
        <v>401</v>
      </c>
      <c r="C23" s="20"/>
      <c r="D23" s="23"/>
      <c r="E23" s="23"/>
      <c r="F23" s="10" t="s">
        <v>271</v>
      </c>
      <c r="G23" s="10" t="s">
        <v>165</v>
      </c>
      <c r="H23" s="10" t="s">
        <v>183</v>
      </c>
      <c r="I23" s="12"/>
      <c r="J23" s="12"/>
      <c r="K23" s="13"/>
      <c r="L23" s="14"/>
      <c r="M23" s="22"/>
      <c r="N23" s="25"/>
      <c r="O23" s="25"/>
      <c r="P23" s="25"/>
      <c r="Q23" s="25"/>
      <c r="R23" s="25"/>
      <c r="S23" s="25"/>
    </row>
    <row r="24" spans="1:19" ht="73.5">
      <c r="A24" s="79">
        <v>902</v>
      </c>
      <c r="B24" s="44" t="s">
        <v>387</v>
      </c>
      <c r="C24" s="134" t="s">
        <v>414</v>
      </c>
      <c r="D24" s="21" t="s">
        <v>164</v>
      </c>
      <c r="E24" s="118" t="s">
        <v>70</v>
      </c>
      <c r="F24" s="498"/>
      <c r="G24" s="498"/>
      <c r="H24" s="498"/>
      <c r="I24" s="498"/>
      <c r="J24" s="498"/>
      <c r="K24" s="498"/>
      <c r="L24" s="498"/>
      <c r="M24" s="499"/>
      <c r="N24" s="33">
        <f aca="true" t="shared" si="6" ref="N24:S24">SUM(N25:N34)</f>
        <v>4132.7</v>
      </c>
      <c r="O24" s="33">
        <f t="shared" si="6"/>
        <v>3527.5</v>
      </c>
      <c r="P24" s="33">
        <f t="shared" si="6"/>
        <v>912.6</v>
      </c>
      <c r="Q24" s="33">
        <f t="shared" si="6"/>
        <v>904.8000000000001</v>
      </c>
      <c r="R24" s="33">
        <f t="shared" si="6"/>
        <v>904.8000000000001</v>
      </c>
      <c r="S24" s="33">
        <f t="shared" si="6"/>
        <v>554.8</v>
      </c>
    </row>
    <row r="25" spans="1:19" ht="58.5" customHeight="1">
      <c r="A25" s="78">
        <v>902</v>
      </c>
      <c r="B25" s="45" t="s">
        <v>387</v>
      </c>
      <c r="C25" s="11"/>
      <c r="D25" s="10"/>
      <c r="E25" s="10"/>
      <c r="F25" s="10" t="s">
        <v>76</v>
      </c>
      <c r="G25" s="10" t="s">
        <v>79</v>
      </c>
      <c r="H25" s="10" t="s">
        <v>78</v>
      </c>
      <c r="I25" s="28" t="s">
        <v>74</v>
      </c>
      <c r="J25" s="12">
        <v>13</v>
      </c>
      <c r="K25" s="13" t="s">
        <v>170</v>
      </c>
      <c r="L25" s="14">
        <v>410</v>
      </c>
      <c r="M25" s="15">
        <v>0</v>
      </c>
      <c r="N25" s="25">
        <v>536.5</v>
      </c>
      <c r="O25" s="25">
        <v>0</v>
      </c>
      <c r="P25" s="25"/>
      <c r="Q25" s="25"/>
      <c r="R25" s="25"/>
      <c r="S25" s="25"/>
    </row>
    <row r="26" spans="1:19" ht="123.75">
      <c r="A26" s="78">
        <v>902</v>
      </c>
      <c r="B26" s="45" t="s">
        <v>387</v>
      </c>
      <c r="C26" s="11"/>
      <c r="D26" s="10"/>
      <c r="E26" s="10"/>
      <c r="F26" s="10" t="s">
        <v>308</v>
      </c>
      <c r="G26" s="10" t="s">
        <v>165</v>
      </c>
      <c r="H26" s="10" t="s">
        <v>309</v>
      </c>
      <c r="I26" s="28" t="s">
        <v>74</v>
      </c>
      <c r="J26" s="12">
        <v>13</v>
      </c>
      <c r="K26" s="13" t="s">
        <v>203</v>
      </c>
      <c r="L26" s="14">
        <v>240</v>
      </c>
      <c r="M26" s="15">
        <v>0</v>
      </c>
      <c r="N26" s="25">
        <v>530</v>
      </c>
      <c r="O26" s="25">
        <v>467</v>
      </c>
      <c r="P26" s="25">
        <v>350</v>
      </c>
      <c r="Q26" s="25">
        <v>350</v>
      </c>
      <c r="R26" s="25">
        <v>350</v>
      </c>
      <c r="S26" s="25"/>
    </row>
    <row r="27" spans="1:19" ht="50.25" customHeight="1">
      <c r="A27" s="78">
        <v>902</v>
      </c>
      <c r="B27" s="45" t="s">
        <v>387</v>
      </c>
      <c r="C27" s="11"/>
      <c r="D27" s="10"/>
      <c r="E27" s="10"/>
      <c r="F27" s="10" t="s">
        <v>351</v>
      </c>
      <c r="G27" s="10" t="s">
        <v>318</v>
      </c>
      <c r="H27" s="10" t="s">
        <v>352</v>
      </c>
      <c r="I27" s="28" t="s">
        <v>74</v>
      </c>
      <c r="J27" s="12">
        <v>13</v>
      </c>
      <c r="K27" s="13" t="s">
        <v>203</v>
      </c>
      <c r="L27" s="14">
        <v>850</v>
      </c>
      <c r="M27" s="15">
        <v>0</v>
      </c>
      <c r="N27" s="25">
        <v>1149</v>
      </c>
      <c r="O27" s="25">
        <v>1149</v>
      </c>
      <c r="P27" s="25"/>
      <c r="Q27" s="25"/>
      <c r="R27" s="25"/>
      <c r="S27" s="25"/>
    </row>
    <row r="28" spans="1:19" ht="48.75" customHeight="1">
      <c r="A28" s="78">
        <v>902</v>
      </c>
      <c r="B28" s="45" t="s">
        <v>387</v>
      </c>
      <c r="C28" s="11"/>
      <c r="D28" s="10"/>
      <c r="E28" s="10"/>
      <c r="F28" s="10" t="s">
        <v>58</v>
      </c>
      <c r="G28" s="10" t="s">
        <v>318</v>
      </c>
      <c r="H28" s="10" t="s">
        <v>59</v>
      </c>
      <c r="I28" s="28" t="s">
        <v>74</v>
      </c>
      <c r="J28" s="12">
        <v>13</v>
      </c>
      <c r="K28" s="56" t="s">
        <v>364</v>
      </c>
      <c r="L28" s="14">
        <v>240</v>
      </c>
      <c r="M28" s="15"/>
      <c r="N28" s="25">
        <v>676.4</v>
      </c>
      <c r="O28" s="25">
        <v>670.9</v>
      </c>
      <c r="P28" s="25">
        <v>431.4</v>
      </c>
      <c r="Q28" s="25">
        <v>423.6</v>
      </c>
      <c r="R28" s="25">
        <v>423.6</v>
      </c>
      <c r="S28" s="25">
        <v>423.6</v>
      </c>
    </row>
    <row r="29" spans="1:19" ht="101.25">
      <c r="A29" s="78">
        <v>902</v>
      </c>
      <c r="B29" s="45" t="s">
        <v>387</v>
      </c>
      <c r="C29" s="11"/>
      <c r="D29" s="10"/>
      <c r="E29" s="10"/>
      <c r="F29" s="10" t="s">
        <v>338</v>
      </c>
      <c r="G29" s="10" t="s">
        <v>165</v>
      </c>
      <c r="H29" s="10" t="s">
        <v>337</v>
      </c>
      <c r="I29" s="28" t="s">
        <v>74</v>
      </c>
      <c r="J29" s="12">
        <v>13</v>
      </c>
      <c r="K29" s="56" t="s">
        <v>365</v>
      </c>
      <c r="L29" s="14">
        <v>240</v>
      </c>
      <c r="M29" s="15"/>
      <c r="N29" s="25">
        <v>6.5</v>
      </c>
      <c r="O29" s="25">
        <v>6.4</v>
      </c>
      <c r="P29" s="25">
        <v>5.7</v>
      </c>
      <c r="Q29" s="25">
        <v>5.7</v>
      </c>
      <c r="R29" s="25">
        <v>5.7</v>
      </c>
      <c r="S29" s="25">
        <v>5.7</v>
      </c>
    </row>
    <row r="30" spans="1:19" ht="152.25" customHeight="1">
      <c r="A30" s="78">
        <v>902</v>
      </c>
      <c r="B30" s="45" t="s">
        <v>387</v>
      </c>
      <c r="C30" s="11"/>
      <c r="D30" s="10"/>
      <c r="E30" s="10"/>
      <c r="F30" s="10" t="s">
        <v>8</v>
      </c>
      <c r="G30" s="10" t="s">
        <v>165</v>
      </c>
      <c r="H30" s="10" t="s">
        <v>9</v>
      </c>
      <c r="I30" s="28" t="s">
        <v>74</v>
      </c>
      <c r="J30" s="12">
        <v>13</v>
      </c>
      <c r="K30" s="56" t="s">
        <v>366</v>
      </c>
      <c r="L30" s="14">
        <v>240</v>
      </c>
      <c r="M30" s="15"/>
      <c r="N30" s="25">
        <v>810</v>
      </c>
      <c r="O30" s="25">
        <v>810</v>
      </c>
      <c r="P30" s="25"/>
      <c r="Q30" s="25"/>
      <c r="R30" s="25"/>
      <c r="S30" s="25"/>
    </row>
    <row r="31" spans="1:19" ht="99.75" customHeight="1">
      <c r="A31" s="78">
        <v>902</v>
      </c>
      <c r="B31" s="45" t="s">
        <v>387</v>
      </c>
      <c r="C31" s="11"/>
      <c r="D31" s="10"/>
      <c r="E31" s="10"/>
      <c r="F31" s="10" t="s">
        <v>5</v>
      </c>
      <c r="G31" s="10" t="s">
        <v>165</v>
      </c>
      <c r="H31" s="10" t="s">
        <v>6</v>
      </c>
      <c r="I31" s="28" t="s">
        <v>74</v>
      </c>
      <c r="J31" s="12">
        <v>13</v>
      </c>
      <c r="K31" s="56" t="s">
        <v>367</v>
      </c>
      <c r="L31" s="14">
        <v>240</v>
      </c>
      <c r="M31" s="15"/>
      <c r="N31" s="25">
        <v>300</v>
      </c>
      <c r="O31" s="25">
        <v>300</v>
      </c>
      <c r="P31" s="25"/>
      <c r="Q31" s="25"/>
      <c r="R31" s="25"/>
      <c r="S31" s="25"/>
    </row>
    <row r="32" spans="1:19" ht="69" customHeight="1">
      <c r="A32" s="78">
        <v>902</v>
      </c>
      <c r="B32" s="45" t="s">
        <v>387</v>
      </c>
      <c r="C32" s="11"/>
      <c r="D32" s="10"/>
      <c r="E32" s="10"/>
      <c r="F32" s="10" t="s">
        <v>10</v>
      </c>
      <c r="G32" s="10" t="s">
        <v>165</v>
      </c>
      <c r="H32" s="10" t="s">
        <v>131</v>
      </c>
      <c r="I32" s="126" t="s">
        <v>74</v>
      </c>
      <c r="J32" s="55">
        <v>13</v>
      </c>
      <c r="K32" s="13" t="s">
        <v>492</v>
      </c>
      <c r="L32" s="57">
        <v>240</v>
      </c>
      <c r="M32" s="73"/>
      <c r="N32" s="25">
        <v>124.3</v>
      </c>
      <c r="O32" s="25">
        <v>124.2</v>
      </c>
      <c r="P32" s="25">
        <v>125.5</v>
      </c>
      <c r="Q32" s="25">
        <v>125.5</v>
      </c>
      <c r="R32" s="25">
        <v>125.5</v>
      </c>
      <c r="S32" s="25">
        <v>125.5</v>
      </c>
    </row>
    <row r="33" spans="1:19" ht="73.5" customHeight="1">
      <c r="A33" s="78">
        <v>902</v>
      </c>
      <c r="B33" s="45" t="s">
        <v>387</v>
      </c>
      <c r="C33" s="11"/>
      <c r="D33" s="10"/>
      <c r="E33" s="10"/>
      <c r="F33" s="10" t="s">
        <v>126</v>
      </c>
      <c r="G33" s="10" t="s">
        <v>165</v>
      </c>
      <c r="H33" s="10" t="s">
        <v>9</v>
      </c>
      <c r="I33" s="28"/>
      <c r="J33" s="12"/>
      <c r="K33" s="56"/>
      <c r="L33" s="14"/>
      <c r="M33" s="15"/>
      <c r="N33" s="25"/>
      <c r="O33" s="25"/>
      <c r="P33" s="25"/>
      <c r="Q33" s="25"/>
      <c r="R33" s="25"/>
      <c r="S33" s="25"/>
    </row>
    <row r="34" spans="1:19" ht="80.25" customHeight="1">
      <c r="A34" s="78">
        <v>902</v>
      </c>
      <c r="B34" s="45" t="s">
        <v>387</v>
      </c>
      <c r="C34" s="11"/>
      <c r="D34" s="10"/>
      <c r="E34" s="10"/>
      <c r="F34" s="128" t="s">
        <v>382</v>
      </c>
      <c r="G34" s="129" t="s">
        <v>165</v>
      </c>
      <c r="H34" s="128" t="s">
        <v>383</v>
      </c>
      <c r="I34" s="28"/>
      <c r="J34" s="12"/>
      <c r="K34" s="13"/>
      <c r="L34" s="14"/>
      <c r="M34" s="22"/>
      <c r="N34" s="25"/>
      <c r="O34" s="25"/>
      <c r="P34" s="25"/>
      <c r="Q34" s="25"/>
      <c r="R34" s="25"/>
      <c r="S34" s="25"/>
    </row>
    <row r="35" spans="1:19" ht="204.75" customHeight="1">
      <c r="A35" s="79">
        <v>902</v>
      </c>
      <c r="B35" s="44" t="s">
        <v>388</v>
      </c>
      <c r="C35" s="134" t="s">
        <v>415</v>
      </c>
      <c r="D35" s="21" t="s">
        <v>216</v>
      </c>
      <c r="E35" s="118" t="s">
        <v>70</v>
      </c>
      <c r="F35" s="40"/>
      <c r="G35" s="40"/>
      <c r="H35" s="40"/>
      <c r="I35" s="51"/>
      <c r="J35" s="34"/>
      <c r="K35" s="35"/>
      <c r="L35" s="36"/>
      <c r="M35" s="26"/>
      <c r="N35" s="33">
        <f aca="true" t="shared" si="7" ref="N35:S35">SUM(N36:N41)</f>
        <v>3979.7</v>
      </c>
      <c r="O35" s="33">
        <f t="shared" si="7"/>
        <v>3944.1</v>
      </c>
      <c r="P35" s="33">
        <f t="shared" si="7"/>
        <v>2855.3</v>
      </c>
      <c r="Q35" s="33">
        <f t="shared" si="7"/>
        <v>3142.6</v>
      </c>
      <c r="R35" s="33">
        <f t="shared" si="7"/>
        <v>3135.2</v>
      </c>
      <c r="S35" s="33">
        <f t="shared" si="7"/>
        <v>0</v>
      </c>
    </row>
    <row r="36" spans="1:19" ht="54.75" customHeight="1">
      <c r="A36" s="78">
        <v>902</v>
      </c>
      <c r="B36" s="110" t="s">
        <v>388</v>
      </c>
      <c r="C36" s="20"/>
      <c r="D36" s="23"/>
      <c r="E36" s="23"/>
      <c r="F36" s="10" t="s">
        <v>76</v>
      </c>
      <c r="G36" s="10" t="s">
        <v>313</v>
      </c>
      <c r="H36" s="10" t="s">
        <v>78</v>
      </c>
      <c r="I36" s="28" t="s">
        <v>201</v>
      </c>
      <c r="J36" s="12">
        <v>9</v>
      </c>
      <c r="K36" s="13" t="s">
        <v>123</v>
      </c>
      <c r="L36" s="14">
        <v>240</v>
      </c>
      <c r="M36" s="22"/>
      <c r="N36" s="25">
        <v>0</v>
      </c>
      <c r="O36" s="25">
        <v>0</v>
      </c>
      <c r="P36" s="25">
        <v>2855.3</v>
      </c>
      <c r="Q36" s="25">
        <v>3142.6</v>
      </c>
      <c r="R36" s="25">
        <v>3135.2</v>
      </c>
      <c r="S36" s="25"/>
    </row>
    <row r="37" spans="1:19" ht="33.75" customHeight="1">
      <c r="A37" s="78">
        <v>902</v>
      </c>
      <c r="B37" s="45" t="s">
        <v>388</v>
      </c>
      <c r="C37" s="20"/>
      <c r="D37" s="23"/>
      <c r="E37" s="23"/>
      <c r="F37" s="10" t="s">
        <v>351</v>
      </c>
      <c r="G37" s="10" t="s">
        <v>319</v>
      </c>
      <c r="H37" s="10" t="s">
        <v>352</v>
      </c>
      <c r="I37" s="28" t="s">
        <v>201</v>
      </c>
      <c r="J37" s="12">
        <v>9</v>
      </c>
      <c r="K37" s="13" t="s">
        <v>272</v>
      </c>
      <c r="L37" s="14">
        <v>240</v>
      </c>
      <c r="M37" s="22"/>
      <c r="N37" s="25">
        <v>3979.7</v>
      </c>
      <c r="O37" s="25">
        <v>3944.1</v>
      </c>
      <c r="P37" s="25"/>
      <c r="Q37" s="25"/>
      <c r="R37" s="25"/>
      <c r="S37" s="25"/>
    </row>
    <row r="38" spans="1:19" ht="33.75" customHeight="1">
      <c r="A38" s="78">
        <v>902</v>
      </c>
      <c r="B38" s="45" t="s">
        <v>388</v>
      </c>
      <c r="C38" s="20"/>
      <c r="D38" s="23"/>
      <c r="E38" s="23"/>
      <c r="F38" s="10" t="s">
        <v>58</v>
      </c>
      <c r="G38" s="10" t="s">
        <v>319</v>
      </c>
      <c r="H38" s="10" t="s">
        <v>59</v>
      </c>
      <c r="I38" s="28"/>
      <c r="J38" s="12"/>
      <c r="K38" s="13"/>
      <c r="L38" s="14"/>
      <c r="M38" s="22"/>
      <c r="N38" s="25"/>
      <c r="O38" s="25"/>
      <c r="P38" s="25"/>
      <c r="Q38" s="25"/>
      <c r="R38" s="25"/>
      <c r="S38" s="25"/>
    </row>
    <row r="39" spans="1:19" ht="42" customHeight="1">
      <c r="A39" s="78">
        <v>902</v>
      </c>
      <c r="B39" s="45" t="s">
        <v>388</v>
      </c>
      <c r="C39" s="20"/>
      <c r="D39" s="23"/>
      <c r="E39" s="23"/>
      <c r="F39" s="10" t="s">
        <v>269</v>
      </c>
      <c r="G39" s="10" t="s">
        <v>165</v>
      </c>
      <c r="H39" s="10" t="s">
        <v>270</v>
      </c>
      <c r="I39" s="28"/>
      <c r="J39" s="12"/>
      <c r="K39" s="13"/>
      <c r="L39" s="14"/>
      <c r="M39" s="22"/>
      <c r="N39" s="25"/>
      <c r="O39" s="25"/>
      <c r="P39" s="25"/>
      <c r="Q39" s="25"/>
      <c r="R39" s="25"/>
      <c r="S39" s="25"/>
    </row>
    <row r="40" spans="1:19" ht="73.5" customHeight="1">
      <c r="A40" s="78">
        <v>902</v>
      </c>
      <c r="B40" s="45" t="s">
        <v>388</v>
      </c>
      <c r="C40" s="20"/>
      <c r="D40" s="23"/>
      <c r="E40" s="23"/>
      <c r="F40" s="10" t="s">
        <v>11</v>
      </c>
      <c r="G40" s="10" t="s">
        <v>165</v>
      </c>
      <c r="H40" s="10" t="s">
        <v>9</v>
      </c>
      <c r="I40" s="28"/>
      <c r="J40" s="12"/>
      <c r="K40" s="13"/>
      <c r="L40" s="14"/>
      <c r="M40" s="22"/>
      <c r="N40" s="25"/>
      <c r="O40" s="25"/>
      <c r="P40" s="25"/>
      <c r="Q40" s="25"/>
      <c r="R40" s="25"/>
      <c r="S40" s="25"/>
    </row>
    <row r="41" spans="1:19" ht="75" customHeight="1">
      <c r="A41" s="78">
        <v>902</v>
      </c>
      <c r="B41" s="45" t="s">
        <v>388</v>
      </c>
      <c r="C41" s="20"/>
      <c r="D41" s="23"/>
      <c r="E41" s="23"/>
      <c r="F41" s="10" t="s">
        <v>124</v>
      </c>
      <c r="G41" s="10" t="s">
        <v>165</v>
      </c>
      <c r="H41" s="10" t="s">
        <v>125</v>
      </c>
      <c r="I41" s="28"/>
      <c r="J41" s="12"/>
      <c r="K41" s="13"/>
      <c r="L41" s="14"/>
      <c r="M41" s="22"/>
      <c r="N41" s="25"/>
      <c r="O41" s="25"/>
      <c r="P41" s="25"/>
      <c r="Q41" s="25"/>
      <c r="R41" s="25"/>
      <c r="S41" s="25"/>
    </row>
    <row r="42" spans="1:19" ht="82.5" customHeight="1">
      <c r="A42" s="80">
        <v>902</v>
      </c>
      <c r="B42" s="131" t="s">
        <v>417</v>
      </c>
      <c r="C42" s="134" t="s">
        <v>416</v>
      </c>
      <c r="D42" s="21" t="s">
        <v>202</v>
      </c>
      <c r="E42" s="118" t="s">
        <v>70</v>
      </c>
      <c r="F42" s="40"/>
      <c r="G42" s="40"/>
      <c r="H42" s="40"/>
      <c r="I42" s="51"/>
      <c r="J42" s="34"/>
      <c r="K42" s="35"/>
      <c r="L42" s="36"/>
      <c r="M42" s="26"/>
      <c r="N42" s="33">
        <f aca="true" t="shared" si="8" ref="N42:S42">SUM(N43:N46)</f>
        <v>443.8</v>
      </c>
      <c r="O42" s="33">
        <f t="shared" si="8"/>
        <v>443.7</v>
      </c>
      <c r="P42" s="33">
        <f t="shared" si="8"/>
        <v>776.8</v>
      </c>
      <c r="Q42" s="33">
        <f t="shared" si="8"/>
        <v>550</v>
      </c>
      <c r="R42" s="33">
        <f t="shared" si="8"/>
        <v>550</v>
      </c>
      <c r="S42" s="33">
        <f t="shared" si="8"/>
        <v>550</v>
      </c>
    </row>
    <row r="43" spans="1:19" ht="67.5">
      <c r="A43" s="78">
        <v>902</v>
      </c>
      <c r="B43" s="45" t="s">
        <v>417</v>
      </c>
      <c r="C43" s="20"/>
      <c r="D43" s="23"/>
      <c r="E43" s="23"/>
      <c r="F43" s="10" t="s">
        <v>76</v>
      </c>
      <c r="G43" s="10" t="s">
        <v>349</v>
      </c>
      <c r="H43" s="10" t="s">
        <v>78</v>
      </c>
      <c r="I43" s="12">
        <v>300</v>
      </c>
      <c r="J43" s="12">
        <v>14</v>
      </c>
      <c r="K43" s="13" t="s">
        <v>60</v>
      </c>
      <c r="L43" s="14">
        <v>240</v>
      </c>
      <c r="M43" s="22"/>
      <c r="N43" s="25">
        <v>443.8</v>
      </c>
      <c r="O43" s="25">
        <v>443.7</v>
      </c>
      <c r="P43" s="25">
        <v>776.8</v>
      </c>
      <c r="Q43" s="25">
        <v>550</v>
      </c>
      <c r="R43" s="25">
        <v>550</v>
      </c>
      <c r="S43" s="25">
        <v>550</v>
      </c>
    </row>
    <row r="44" spans="1:19" ht="33.75" customHeight="1">
      <c r="A44" s="78">
        <v>902</v>
      </c>
      <c r="B44" s="45" t="s">
        <v>417</v>
      </c>
      <c r="C44" s="20"/>
      <c r="D44" s="23"/>
      <c r="E44" s="23"/>
      <c r="F44" s="10" t="s">
        <v>351</v>
      </c>
      <c r="G44" s="10" t="s">
        <v>350</v>
      </c>
      <c r="H44" s="10" t="s">
        <v>352</v>
      </c>
      <c r="I44" s="28"/>
      <c r="J44" s="12"/>
      <c r="K44" s="13"/>
      <c r="L44" s="14"/>
      <c r="M44" s="22"/>
      <c r="N44" s="25"/>
      <c r="O44" s="25"/>
      <c r="P44" s="25"/>
      <c r="Q44" s="25"/>
      <c r="R44" s="25"/>
      <c r="S44" s="25"/>
    </row>
    <row r="45" spans="1:19" ht="33.75" customHeight="1">
      <c r="A45" s="78">
        <v>902</v>
      </c>
      <c r="B45" s="45" t="s">
        <v>417</v>
      </c>
      <c r="C45" s="20"/>
      <c r="D45" s="23"/>
      <c r="E45" s="23"/>
      <c r="F45" s="10" t="s">
        <v>58</v>
      </c>
      <c r="G45" s="10" t="s">
        <v>350</v>
      </c>
      <c r="H45" s="10" t="s">
        <v>59</v>
      </c>
      <c r="I45" s="28"/>
      <c r="J45" s="12"/>
      <c r="K45" s="13"/>
      <c r="L45" s="14"/>
      <c r="M45" s="22"/>
      <c r="N45" s="25"/>
      <c r="O45" s="25"/>
      <c r="P45" s="25"/>
      <c r="Q45" s="25"/>
      <c r="R45" s="25"/>
      <c r="S45" s="25"/>
    </row>
    <row r="46" spans="1:19" ht="123.75">
      <c r="A46" s="78">
        <v>902</v>
      </c>
      <c r="B46" s="45" t="s">
        <v>417</v>
      </c>
      <c r="C46" s="20"/>
      <c r="D46" s="23"/>
      <c r="E46" s="23"/>
      <c r="F46" s="10" t="s">
        <v>17</v>
      </c>
      <c r="G46" s="10" t="s">
        <v>165</v>
      </c>
      <c r="H46" s="10" t="s">
        <v>12</v>
      </c>
      <c r="I46" s="28"/>
      <c r="J46" s="12"/>
      <c r="K46" s="13"/>
      <c r="L46" s="14"/>
      <c r="M46" s="22"/>
      <c r="N46" s="25"/>
      <c r="O46" s="25"/>
      <c r="P46" s="25"/>
      <c r="Q46" s="25"/>
      <c r="R46" s="25"/>
      <c r="S46" s="25"/>
    </row>
    <row r="47" spans="1:19" ht="56.25" customHeight="1">
      <c r="A47" s="79">
        <v>902</v>
      </c>
      <c r="B47" s="131" t="s">
        <v>419</v>
      </c>
      <c r="C47" s="134" t="s">
        <v>418</v>
      </c>
      <c r="D47" s="21" t="s">
        <v>173</v>
      </c>
      <c r="E47" s="118" t="s">
        <v>70</v>
      </c>
      <c r="F47" s="498"/>
      <c r="G47" s="498"/>
      <c r="H47" s="498"/>
      <c r="I47" s="498"/>
      <c r="J47" s="498"/>
      <c r="K47" s="498"/>
      <c r="L47" s="498"/>
      <c r="M47" s="499"/>
      <c r="N47" s="33">
        <f aca="true" t="shared" si="9" ref="N47:S47">SUM(N48:N58)</f>
        <v>497.5</v>
      </c>
      <c r="O47" s="33">
        <f t="shared" si="9"/>
        <v>497.4</v>
      </c>
      <c r="P47" s="33">
        <f t="shared" si="9"/>
        <v>590</v>
      </c>
      <c r="Q47" s="33">
        <f t="shared" si="9"/>
        <v>5858.5</v>
      </c>
      <c r="R47" s="33">
        <f t="shared" si="9"/>
        <v>694</v>
      </c>
      <c r="S47" s="33">
        <f t="shared" si="9"/>
        <v>694</v>
      </c>
    </row>
    <row r="48" spans="1:19" ht="57.75" customHeight="1">
      <c r="A48" s="78">
        <v>902</v>
      </c>
      <c r="B48" s="45" t="s">
        <v>419</v>
      </c>
      <c r="C48" s="11"/>
      <c r="D48" s="10"/>
      <c r="E48" s="10"/>
      <c r="F48" s="10" t="s">
        <v>76</v>
      </c>
      <c r="G48" s="10" t="s">
        <v>80</v>
      </c>
      <c r="H48" s="10" t="s">
        <v>78</v>
      </c>
      <c r="I48" s="12">
        <v>300</v>
      </c>
      <c r="J48" s="12">
        <v>9</v>
      </c>
      <c r="K48" s="13" t="s">
        <v>204</v>
      </c>
      <c r="L48" s="14">
        <v>240</v>
      </c>
      <c r="M48" s="15">
        <v>0</v>
      </c>
      <c r="N48" s="25">
        <v>497.5</v>
      </c>
      <c r="O48" s="25">
        <v>497.4</v>
      </c>
      <c r="P48" s="25">
        <v>590</v>
      </c>
      <c r="Q48" s="25">
        <v>5858.5</v>
      </c>
      <c r="R48" s="25">
        <v>694</v>
      </c>
      <c r="S48" s="25">
        <v>694</v>
      </c>
    </row>
    <row r="49" spans="1:19" ht="54" customHeight="1">
      <c r="A49" s="78">
        <v>902</v>
      </c>
      <c r="B49" s="45" t="s">
        <v>419</v>
      </c>
      <c r="C49" s="11"/>
      <c r="D49" s="10"/>
      <c r="E49" s="10"/>
      <c r="F49" s="10" t="s">
        <v>137</v>
      </c>
      <c r="G49" s="10" t="s">
        <v>199</v>
      </c>
      <c r="H49" s="10" t="s">
        <v>107</v>
      </c>
      <c r="I49" s="12"/>
      <c r="J49" s="12"/>
      <c r="K49" s="13"/>
      <c r="L49" s="14"/>
      <c r="M49" s="15"/>
      <c r="N49" s="25"/>
      <c r="O49" s="25"/>
      <c r="P49" s="25"/>
      <c r="Q49" s="25"/>
      <c r="R49" s="25"/>
      <c r="S49" s="25"/>
    </row>
    <row r="50" spans="1:19" ht="75.75" customHeight="1">
      <c r="A50" s="78">
        <v>902</v>
      </c>
      <c r="B50" s="45" t="s">
        <v>419</v>
      </c>
      <c r="C50" s="11"/>
      <c r="D50" s="10"/>
      <c r="E50" s="10"/>
      <c r="F50" s="10" t="s">
        <v>132</v>
      </c>
      <c r="G50" s="10" t="s">
        <v>133</v>
      </c>
      <c r="H50" s="10" t="s">
        <v>134</v>
      </c>
      <c r="I50" s="12"/>
      <c r="J50" s="12"/>
      <c r="K50" s="13"/>
      <c r="L50" s="14"/>
      <c r="M50" s="15"/>
      <c r="N50" s="25"/>
      <c r="O50" s="25"/>
      <c r="P50" s="25"/>
      <c r="Q50" s="25"/>
      <c r="R50" s="25"/>
      <c r="S50" s="25"/>
    </row>
    <row r="51" spans="1:19" ht="65.25" customHeight="1">
      <c r="A51" s="78">
        <v>902</v>
      </c>
      <c r="B51" s="45" t="s">
        <v>419</v>
      </c>
      <c r="C51" s="11"/>
      <c r="D51" s="10"/>
      <c r="E51" s="10"/>
      <c r="F51" s="10" t="s">
        <v>135</v>
      </c>
      <c r="G51" s="10" t="s">
        <v>165</v>
      </c>
      <c r="H51" s="10" t="s">
        <v>136</v>
      </c>
      <c r="I51" s="12"/>
      <c r="J51" s="12"/>
      <c r="K51" s="13"/>
      <c r="L51" s="14"/>
      <c r="M51" s="15"/>
      <c r="N51" s="25"/>
      <c r="O51" s="25"/>
      <c r="P51" s="25"/>
      <c r="Q51" s="25"/>
      <c r="R51" s="25"/>
      <c r="S51" s="25"/>
    </row>
    <row r="52" spans="1:19" ht="36" customHeight="1">
      <c r="A52" s="78">
        <v>902</v>
      </c>
      <c r="B52" s="45" t="s">
        <v>419</v>
      </c>
      <c r="C52" s="11"/>
      <c r="D52" s="10"/>
      <c r="E52" s="10"/>
      <c r="F52" s="10" t="s">
        <v>351</v>
      </c>
      <c r="G52" s="10" t="s">
        <v>320</v>
      </c>
      <c r="H52" s="10" t="s">
        <v>352</v>
      </c>
      <c r="I52" s="12"/>
      <c r="J52" s="12"/>
      <c r="K52" s="13"/>
      <c r="L52" s="14"/>
      <c r="M52" s="15"/>
      <c r="N52" s="25"/>
      <c r="O52" s="25"/>
      <c r="P52" s="25"/>
      <c r="Q52" s="25"/>
      <c r="R52" s="25"/>
      <c r="S52" s="25"/>
    </row>
    <row r="53" spans="1:19" ht="36" customHeight="1">
      <c r="A53" s="78">
        <v>902</v>
      </c>
      <c r="B53" s="45" t="s">
        <v>419</v>
      </c>
      <c r="C53" s="11"/>
      <c r="D53" s="10"/>
      <c r="E53" s="10"/>
      <c r="F53" s="10" t="s">
        <v>58</v>
      </c>
      <c r="G53" s="10" t="s">
        <v>320</v>
      </c>
      <c r="H53" s="10" t="s">
        <v>59</v>
      </c>
      <c r="I53" s="12"/>
      <c r="J53" s="12"/>
      <c r="K53" s="13"/>
      <c r="L53" s="14"/>
      <c r="M53" s="15"/>
      <c r="N53" s="25"/>
      <c r="O53" s="25"/>
      <c r="P53" s="25"/>
      <c r="Q53" s="25"/>
      <c r="R53" s="25"/>
      <c r="S53" s="25"/>
    </row>
    <row r="54" spans="1:19" ht="29.25" customHeight="1">
      <c r="A54" s="78">
        <v>902</v>
      </c>
      <c r="B54" s="45" t="s">
        <v>419</v>
      </c>
      <c r="C54" s="11"/>
      <c r="D54" s="10"/>
      <c r="E54" s="10"/>
      <c r="F54" s="54" t="s">
        <v>61</v>
      </c>
      <c r="G54" s="54" t="s">
        <v>258</v>
      </c>
      <c r="H54" s="54" t="s">
        <v>62</v>
      </c>
      <c r="I54" s="12"/>
      <c r="J54" s="12"/>
      <c r="K54" s="13"/>
      <c r="L54" s="14"/>
      <c r="M54" s="15"/>
      <c r="N54" s="25"/>
      <c r="O54" s="25"/>
      <c r="P54" s="25"/>
      <c r="Q54" s="25"/>
      <c r="R54" s="25"/>
      <c r="S54" s="25"/>
    </row>
    <row r="55" spans="1:19" ht="63" customHeight="1">
      <c r="A55" s="78">
        <v>902</v>
      </c>
      <c r="B55" s="45" t="s">
        <v>419</v>
      </c>
      <c r="C55" s="11"/>
      <c r="D55" s="10"/>
      <c r="E55" s="10"/>
      <c r="F55" s="10" t="s">
        <v>45</v>
      </c>
      <c r="G55" s="10" t="s">
        <v>165</v>
      </c>
      <c r="H55" s="10" t="s">
        <v>46</v>
      </c>
      <c r="I55" s="12"/>
      <c r="J55" s="12"/>
      <c r="K55" s="13"/>
      <c r="L55" s="14"/>
      <c r="M55" s="15"/>
      <c r="N55" s="25"/>
      <c r="O55" s="25"/>
      <c r="P55" s="25"/>
      <c r="Q55" s="25"/>
      <c r="R55" s="25"/>
      <c r="S55" s="25"/>
    </row>
    <row r="56" spans="1:19" ht="58.5" customHeight="1">
      <c r="A56" s="78">
        <v>902</v>
      </c>
      <c r="B56" s="45" t="s">
        <v>419</v>
      </c>
      <c r="C56" s="11"/>
      <c r="D56" s="10"/>
      <c r="E56" s="10"/>
      <c r="F56" s="10" t="s">
        <v>197</v>
      </c>
      <c r="G56" s="10" t="s">
        <v>165</v>
      </c>
      <c r="H56" s="10" t="s">
        <v>81</v>
      </c>
      <c r="I56" s="12"/>
      <c r="J56" s="12"/>
      <c r="K56" s="13"/>
      <c r="L56" s="14"/>
      <c r="M56" s="15"/>
      <c r="N56" s="25"/>
      <c r="O56" s="25"/>
      <c r="P56" s="25"/>
      <c r="Q56" s="25"/>
      <c r="R56" s="25"/>
      <c r="S56" s="25"/>
    </row>
    <row r="57" spans="1:19" ht="53.25" customHeight="1">
      <c r="A57" s="78">
        <v>902</v>
      </c>
      <c r="B57" s="45" t="s">
        <v>419</v>
      </c>
      <c r="C57" s="11"/>
      <c r="D57" s="10"/>
      <c r="E57" s="10"/>
      <c r="F57" s="10" t="s">
        <v>198</v>
      </c>
      <c r="G57" s="10" t="s">
        <v>165</v>
      </c>
      <c r="H57" s="10" t="s">
        <v>180</v>
      </c>
      <c r="I57" s="12"/>
      <c r="J57" s="12"/>
      <c r="K57" s="13"/>
      <c r="L57" s="14"/>
      <c r="M57" s="15"/>
      <c r="N57" s="25"/>
      <c r="O57" s="25"/>
      <c r="P57" s="25"/>
      <c r="Q57" s="25"/>
      <c r="R57" s="25"/>
      <c r="S57" s="25"/>
    </row>
    <row r="58" spans="1:19" ht="74.25" customHeight="1">
      <c r="A58" s="78">
        <v>902</v>
      </c>
      <c r="B58" s="45" t="s">
        <v>419</v>
      </c>
      <c r="C58" s="11"/>
      <c r="D58" s="10"/>
      <c r="E58" s="10"/>
      <c r="F58" s="10" t="s">
        <v>13</v>
      </c>
      <c r="G58" s="10" t="s">
        <v>165</v>
      </c>
      <c r="H58" s="10" t="s">
        <v>12</v>
      </c>
      <c r="I58" s="12"/>
      <c r="J58" s="12"/>
      <c r="K58" s="13"/>
      <c r="L58" s="14"/>
      <c r="M58" s="15"/>
      <c r="N58" s="25"/>
      <c r="O58" s="25"/>
      <c r="P58" s="25"/>
      <c r="Q58" s="25"/>
      <c r="R58" s="25"/>
      <c r="S58" s="25"/>
    </row>
    <row r="59" spans="1:19" ht="346.5">
      <c r="A59" s="79">
        <v>902</v>
      </c>
      <c r="B59" s="291" t="s">
        <v>389</v>
      </c>
      <c r="C59" s="292" t="s">
        <v>480</v>
      </c>
      <c r="D59" s="293" t="s">
        <v>481</v>
      </c>
      <c r="E59" s="118" t="s">
        <v>70</v>
      </c>
      <c r="F59" s="498"/>
      <c r="G59" s="498"/>
      <c r="H59" s="498"/>
      <c r="I59" s="498"/>
      <c r="J59" s="498"/>
      <c r="K59" s="498"/>
      <c r="L59" s="498"/>
      <c r="M59" s="499"/>
      <c r="N59" s="33">
        <f aca="true" t="shared" si="10" ref="N59:S59">SUM(N60:N65)</f>
        <v>0</v>
      </c>
      <c r="O59" s="33">
        <f t="shared" si="10"/>
        <v>0</v>
      </c>
      <c r="P59" s="33">
        <f t="shared" si="10"/>
        <v>207120.7</v>
      </c>
      <c r="Q59" s="33">
        <f t="shared" si="10"/>
        <v>310571.4</v>
      </c>
      <c r="R59" s="33">
        <f t="shared" si="10"/>
        <v>0</v>
      </c>
      <c r="S59" s="33">
        <f t="shared" si="10"/>
        <v>0</v>
      </c>
    </row>
    <row r="60" spans="1:19" ht="58.5" customHeight="1">
      <c r="A60" s="78">
        <v>902</v>
      </c>
      <c r="B60" s="198" t="s">
        <v>389</v>
      </c>
      <c r="C60" s="199"/>
      <c r="D60" s="129"/>
      <c r="E60" s="10"/>
      <c r="F60" s="10" t="s">
        <v>76</v>
      </c>
      <c r="G60" s="10" t="s">
        <v>212</v>
      </c>
      <c r="H60" s="10" t="s">
        <v>78</v>
      </c>
      <c r="I60" s="12">
        <v>700</v>
      </c>
      <c r="J60" s="12">
        <v>2</v>
      </c>
      <c r="K60" s="13" t="s">
        <v>170</v>
      </c>
      <c r="L60" s="14">
        <v>410</v>
      </c>
      <c r="M60" s="15"/>
      <c r="N60" s="25">
        <v>0</v>
      </c>
      <c r="O60" s="25">
        <v>0</v>
      </c>
      <c r="P60" s="25">
        <v>73.1</v>
      </c>
      <c r="Q60" s="25"/>
      <c r="R60" s="25"/>
      <c r="S60" s="25"/>
    </row>
    <row r="61" spans="1:19" ht="33" customHeight="1">
      <c r="A61" s="78">
        <v>902</v>
      </c>
      <c r="B61" s="198" t="s">
        <v>389</v>
      </c>
      <c r="C61" s="199"/>
      <c r="D61" s="129"/>
      <c r="E61" s="10"/>
      <c r="F61" s="10" t="s">
        <v>351</v>
      </c>
      <c r="G61" s="10" t="s">
        <v>321</v>
      </c>
      <c r="H61" s="10" t="s">
        <v>352</v>
      </c>
      <c r="I61" s="12">
        <v>700</v>
      </c>
      <c r="J61" s="12">
        <v>2</v>
      </c>
      <c r="K61" s="56" t="s">
        <v>368</v>
      </c>
      <c r="L61" s="14">
        <v>410</v>
      </c>
      <c r="M61" s="15"/>
      <c r="N61" s="25">
        <v>0</v>
      </c>
      <c r="O61" s="25">
        <v>0</v>
      </c>
      <c r="P61" s="25">
        <v>207047.6</v>
      </c>
      <c r="Q61" s="25">
        <v>310571.4</v>
      </c>
      <c r="R61" s="144"/>
      <c r="S61" s="144"/>
    </row>
    <row r="62" spans="1:19" ht="36" customHeight="1">
      <c r="A62" s="78">
        <v>902</v>
      </c>
      <c r="B62" s="198" t="s">
        <v>389</v>
      </c>
      <c r="C62" s="199"/>
      <c r="D62" s="129"/>
      <c r="E62" s="10"/>
      <c r="F62" s="10" t="s">
        <v>58</v>
      </c>
      <c r="G62" s="10" t="s">
        <v>321</v>
      </c>
      <c r="H62" s="10" t="s">
        <v>59</v>
      </c>
      <c r="I62" s="122"/>
      <c r="J62" s="122"/>
      <c r="K62" s="123"/>
      <c r="L62" s="124"/>
      <c r="M62" s="125"/>
      <c r="N62" s="144"/>
      <c r="O62" s="144"/>
      <c r="P62" s="144"/>
      <c r="Q62" s="144"/>
      <c r="R62" s="144"/>
      <c r="S62" s="144"/>
    </row>
    <row r="63" spans="1:19" ht="91.5" customHeight="1">
      <c r="A63" s="78">
        <v>902</v>
      </c>
      <c r="B63" s="198" t="s">
        <v>389</v>
      </c>
      <c r="C63" s="200"/>
      <c r="D63" s="201"/>
      <c r="E63" s="23"/>
      <c r="F63" s="128" t="s">
        <v>126</v>
      </c>
      <c r="G63" s="129" t="s">
        <v>165</v>
      </c>
      <c r="H63" s="129" t="s">
        <v>9</v>
      </c>
      <c r="I63" s="122"/>
      <c r="J63" s="122"/>
      <c r="K63" s="123"/>
      <c r="L63" s="124"/>
      <c r="M63" s="143"/>
      <c r="N63" s="144"/>
      <c r="O63" s="144"/>
      <c r="P63" s="144"/>
      <c r="Q63" s="144"/>
      <c r="R63" s="144"/>
      <c r="S63" s="144"/>
    </row>
    <row r="64" spans="1:19" ht="112.5">
      <c r="A64" s="78">
        <v>902</v>
      </c>
      <c r="B64" s="198" t="s">
        <v>389</v>
      </c>
      <c r="C64" s="200"/>
      <c r="D64" s="201"/>
      <c r="E64" s="23"/>
      <c r="F64" s="129" t="s">
        <v>10</v>
      </c>
      <c r="G64" s="129" t="s">
        <v>165</v>
      </c>
      <c r="H64" s="129" t="s">
        <v>131</v>
      </c>
      <c r="I64" s="122"/>
      <c r="J64" s="122"/>
      <c r="K64" s="123"/>
      <c r="L64" s="124"/>
      <c r="M64" s="125"/>
      <c r="N64" s="144"/>
      <c r="O64" s="144"/>
      <c r="P64" s="144"/>
      <c r="Q64" s="144"/>
      <c r="R64" s="144"/>
      <c r="S64" s="144"/>
    </row>
    <row r="65" spans="1:19" ht="94.5" customHeight="1">
      <c r="A65" s="78">
        <v>902</v>
      </c>
      <c r="B65" s="198" t="s">
        <v>389</v>
      </c>
      <c r="C65" s="200"/>
      <c r="D65" s="201"/>
      <c r="E65" s="23"/>
      <c r="F65" s="128" t="s">
        <v>382</v>
      </c>
      <c r="G65" s="129" t="s">
        <v>165</v>
      </c>
      <c r="H65" s="128" t="s">
        <v>383</v>
      </c>
      <c r="I65" s="122"/>
      <c r="J65" s="122"/>
      <c r="K65" s="123"/>
      <c r="L65" s="124"/>
      <c r="M65" s="125"/>
      <c r="N65" s="144"/>
      <c r="O65" s="144"/>
      <c r="P65" s="144"/>
      <c r="Q65" s="144"/>
      <c r="R65" s="144"/>
      <c r="S65" s="144"/>
    </row>
    <row r="66" spans="1:19" ht="128.25" customHeight="1">
      <c r="A66" s="79">
        <v>902</v>
      </c>
      <c r="B66" s="131" t="s">
        <v>495</v>
      </c>
      <c r="C66" s="79" t="s">
        <v>496</v>
      </c>
      <c r="D66" s="21" t="s">
        <v>420</v>
      </c>
      <c r="E66" s="118" t="s">
        <v>70</v>
      </c>
      <c r="F66" s="498"/>
      <c r="G66" s="498"/>
      <c r="H66" s="498"/>
      <c r="I66" s="498"/>
      <c r="J66" s="498"/>
      <c r="K66" s="498"/>
      <c r="L66" s="498"/>
      <c r="M66" s="499"/>
      <c r="N66" s="33">
        <f aca="true" t="shared" si="11" ref="N66:S66">SUM(N67:N70)</f>
        <v>154.9</v>
      </c>
      <c r="O66" s="33">
        <f t="shared" si="11"/>
        <v>154.9</v>
      </c>
      <c r="P66" s="33">
        <f t="shared" si="11"/>
        <v>0</v>
      </c>
      <c r="Q66" s="33">
        <f t="shared" si="11"/>
        <v>0</v>
      </c>
      <c r="R66" s="33">
        <f t="shared" si="11"/>
        <v>0</v>
      </c>
      <c r="S66" s="33">
        <f t="shared" si="11"/>
        <v>0</v>
      </c>
    </row>
    <row r="67" spans="1:19" ht="75" customHeight="1">
      <c r="A67" s="78">
        <v>902</v>
      </c>
      <c r="B67" s="45" t="s">
        <v>495</v>
      </c>
      <c r="C67" s="11"/>
      <c r="D67" s="10"/>
      <c r="E67" s="10"/>
      <c r="F67" s="10" t="s">
        <v>76</v>
      </c>
      <c r="G67" s="10" t="s">
        <v>212</v>
      </c>
      <c r="H67" s="10" t="s">
        <v>78</v>
      </c>
      <c r="I67" s="12">
        <v>700</v>
      </c>
      <c r="J67" s="12">
        <v>7</v>
      </c>
      <c r="K67" s="13" t="s">
        <v>310</v>
      </c>
      <c r="L67" s="14">
        <v>120</v>
      </c>
      <c r="M67" s="15">
        <v>310</v>
      </c>
      <c r="N67" s="25">
        <v>46.6</v>
      </c>
      <c r="O67" s="25">
        <v>46.6</v>
      </c>
      <c r="P67" s="25"/>
      <c r="Q67" s="25"/>
      <c r="R67" s="25"/>
      <c r="S67" s="25"/>
    </row>
    <row r="68" spans="1:19" ht="52.5" customHeight="1">
      <c r="A68" s="78">
        <v>902</v>
      </c>
      <c r="B68" s="45" t="s">
        <v>495</v>
      </c>
      <c r="C68" s="11"/>
      <c r="D68" s="10"/>
      <c r="E68" s="10"/>
      <c r="F68" s="10" t="s">
        <v>351</v>
      </c>
      <c r="G68" s="10" t="s">
        <v>321</v>
      </c>
      <c r="H68" s="10" t="s">
        <v>352</v>
      </c>
      <c r="I68" s="12">
        <v>700</v>
      </c>
      <c r="J68" s="12">
        <v>7</v>
      </c>
      <c r="K68" s="13" t="s">
        <v>310</v>
      </c>
      <c r="L68" s="14">
        <v>240</v>
      </c>
      <c r="M68" s="15">
        <v>310</v>
      </c>
      <c r="N68" s="25">
        <v>108.3</v>
      </c>
      <c r="O68" s="25">
        <v>108.3</v>
      </c>
      <c r="P68" s="25"/>
      <c r="Q68" s="25"/>
      <c r="R68" s="25"/>
      <c r="S68" s="25"/>
    </row>
    <row r="69" spans="1:19" ht="50.25" customHeight="1">
      <c r="A69" s="78">
        <v>902</v>
      </c>
      <c r="B69" s="45" t="s">
        <v>495</v>
      </c>
      <c r="C69" s="11"/>
      <c r="D69" s="10"/>
      <c r="E69" s="10"/>
      <c r="F69" s="10" t="s">
        <v>58</v>
      </c>
      <c r="G69" s="10" t="s">
        <v>321</v>
      </c>
      <c r="H69" s="10" t="s">
        <v>59</v>
      </c>
      <c r="I69" s="12"/>
      <c r="J69" s="12"/>
      <c r="K69" s="13"/>
      <c r="L69" s="14"/>
      <c r="M69" s="15"/>
      <c r="N69" s="25"/>
      <c r="O69" s="25"/>
      <c r="P69" s="25"/>
      <c r="Q69" s="25"/>
      <c r="R69" s="25"/>
      <c r="S69" s="25"/>
    </row>
    <row r="70" spans="1:19" ht="118.5" customHeight="1">
      <c r="A70" s="78">
        <v>902</v>
      </c>
      <c r="B70" s="45" t="s">
        <v>495</v>
      </c>
      <c r="C70" s="20"/>
      <c r="D70" s="23"/>
      <c r="E70" s="23"/>
      <c r="F70" s="10" t="s">
        <v>311</v>
      </c>
      <c r="G70" s="10" t="s">
        <v>165</v>
      </c>
      <c r="H70" s="10" t="s">
        <v>145</v>
      </c>
      <c r="I70" s="140"/>
      <c r="J70" s="140"/>
      <c r="K70" s="141"/>
      <c r="L70" s="142"/>
      <c r="M70" s="145"/>
      <c r="N70" s="144"/>
      <c r="O70" s="144"/>
      <c r="P70" s="144"/>
      <c r="Q70" s="144"/>
      <c r="R70" s="144"/>
      <c r="S70" s="144"/>
    </row>
    <row r="71" spans="1:19" ht="333.75" customHeight="1">
      <c r="A71" s="80">
        <v>902</v>
      </c>
      <c r="B71" s="131" t="s">
        <v>422</v>
      </c>
      <c r="C71" s="79" t="s">
        <v>421</v>
      </c>
      <c r="D71" s="21" t="s">
        <v>552</v>
      </c>
      <c r="E71" s="118" t="s">
        <v>70</v>
      </c>
      <c r="F71" s="40"/>
      <c r="G71" s="40"/>
      <c r="H71" s="40"/>
      <c r="I71" s="51"/>
      <c r="J71" s="34"/>
      <c r="K71" s="35"/>
      <c r="L71" s="36"/>
      <c r="M71" s="26"/>
      <c r="N71" s="33">
        <f aca="true" t="shared" si="12" ref="N71:S71">SUM(N72+N73+N74+N75)</f>
        <v>14172.7</v>
      </c>
      <c r="O71" s="33">
        <f t="shared" si="12"/>
        <v>14170.500000000002</v>
      </c>
      <c r="P71" s="33">
        <f t="shared" si="12"/>
        <v>0</v>
      </c>
      <c r="Q71" s="33">
        <f t="shared" si="12"/>
        <v>3634.4</v>
      </c>
      <c r="R71" s="33">
        <f t="shared" si="12"/>
        <v>0</v>
      </c>
      <c r="S71" s="33">
        <f t="shared" si="12"/>
        <v>0</v>
      </c>
    </row>
    <row r="72" spans="1:20" ht="78.75" customHeight="1">
      <c r="A72" s="78">
        <v>902</v>
      </c>
      <c r="B72" s="45" t="s">
        <v>422</v>
      </c>
      <c r="C72" s="20"/>
      <c r="D72" s="23"/>
      <c r="E72" s="23"/>
      <c r="F72" s="192" t="s">
        <v>76</v>
      </c>
      <c r="G72" s="192" t="s">
        <v>86</v>
      </c>
      <c r="H72" s="192" t="s">
        <v>78</v>
      </c>
      <c r="I72" s="218">
        <v>700</v>
      </c>
      <c r="J72" s="218">
        <v>9</v>
      </c>
      <c r="K72" s="219" t="s">
        <v>207</v>
      </c>
      <c r="L72" s="116">
        <v>110</v>
      </c>
      <c r="M72" s="273"/>
      <c r="N72" s="96">
        <v>11009</v>
      </c>
      <c r="O72" s="96">
        <v>11007.1</v>
      </c>
      <c r="P72" s="96"/>
      <c r="Q72" s="96"/>
      <c r="R72" s="96"/>
      <c r="S72" s="96"/>
      <c r="T72" s="274"/>
    </row>
    <row r="73" spans="1:20" ht="45.75" customHeight="1">
      <c r="A73" s="78">
        <v>902</v>
      </c>
      <c r="B73" s="45" t="s">
        <v>422</v>
      </c>
      <c r="C73" s="20"/>
      <c r="D73" s="23"/>
      <c r="E73" s="23"/>
      <c r="F73" s="10" t="s">
        <v>351</v>
      </c>
      <c r="G73" s="10" t="s">
        <v>327</v>
      </c>
      <c r="H73" s="10" t="s">
        <v>352</v>
      </c>
      <c r="I73" s="119">
        <v>700</v>
      </c>
      <c r="J73" s="119">
        <v>9</v>
      </c>
      <c r="K73" s="115" t="s">
        <v>207</v>
      </c>
      <c r="L73" s="116">
        <v>240</v>
      </c>
      <c r="M73" s="273"/>
      <c r="N73" s="96">
        <v>3128.5</v>
      </c>
      <c r="O73" s="96">
        <v>3128.3</v>
      </c>
      <c r="P73" s="96"/>
      <c r="Q73" s="96"/>
      <c r="R73" s="96"/>
      <c r="S73" s="96"/>
      <c r="T73" s="274"/>
    </row>
    <row r="74" spans="1:20" ht="78" customHeight="1">
      <c r="A74" s="78"/>
      <c r="B74" s="45"/>
      <c r="C74" s="20"/>
      <c r="D74" s="23"/>
      <c r="E74" s="23"/>
      <c r="F74" s="192" t="s">
        <v>15</v>
      </c>
      <c r="G74" s="192" t="s">
        <v>176</v>
      </c>
      <c r="H74" s="192" t="s">
        <v>208</v>
      </c>
      <c r="I74" s="119">
        <v>700</v>
      </c>
      <c r="J74" s="119">
        <v>9</v>
      </c>
      <c r="K74" s="115" t="s">
        <v>207</v>
      </c>
      <c r="L74" s="116">
        <v>850</v>
      </c>
      <c r="M74" s="120"/>
      <c r="N74" s="96">
        <v>35.2</v>
      </c>
      <c r="O74" s="96">
        <v>35.1</v>
      </c>
      <c r="P74" s="96"/>
      <c r="Q74" s="96"/>
      <c r="R74" s="96"/>
      <c r="S74" s="96"/>
      <c r="T74" s="274"/>
    </row>
    <row r="75" spans="1:20" ht="78" customHeight="1">
      <c r="A75" s="78"/>
      <c r="B75" s="45"/>
      <c r="C75" s="20"/>
      <c r="D75" s="23"/>
      <c r="E75" s="23"/>
      <c r="F75" s="10" t="s">
        <v>381</v>
      </c>
      <c r="G75" s="10" t="s">
        <v>176</v>
      </c>
      <c r="H75" s="10" t="s">
        <v>377</v>
      </c>
      <c r="I75" s="12">
        <v>700</v>
      </c>
      <c r="J75" s="12">
        <v>2</v>
      </c>
      <c r="K75" s="13" t="s">
        <v>170</v>
      </c>
      <c r="L75" s="14">
        <v>410</v>
      </c>
      <c r="M75" s="22"/>
      <c r="N75" s="25"/>
      <c r="O75" s="25"/>
      <c r="P75" s="25"/>
      <c r="Q75" s="25">
        <v>3634.4</v>
      </c>
      <c r="R75" s="25"/>
      <c r="S75" s="25"/>
      <c r="T75" s="274"/>
    </row>
    <row r="76" spans="1:19" ht="113.25" customHeight="1">
      <c r="A76" s="78">
        <v>902</v>
      </c>
      <c r="B76" s="45" t="s">
        <v>422</v>
      </c>
      <c r="C76" s="20"/>
      <c r="D76" s="23"/>
      <c r="E76" s="23"/>
      <c r="F76" s="129" t="s">
        <v>10</v>
      </c>
      <c r="G76" s="129" t="s">
        <v>165</v>
      </c>
      <c r="H76" s="129" t="s">
        <v>131</v>
      </c>
      <c r="I76" s="12"/>
      <c r="J76" s="12"/>
      <c r="K76" s="13"/>
      <c r="L76" s="14"/>
      <c r="M76" s="22"/>
      <c r="N76" s="25"/>
      <c r="O76" s="25"/>
      <c r="P76" s="25"/>
      <c r="Q76" s="25"/>
      <c r="R76" s="25"/>
      <c r="S76" s="25"/>
    </row>
    <row r="77" spans="1:19" ht="132" customHeight="1">
      <c r="A77" s="80">
        <v>902</v>
      </c>
      <c r="B77" s="131" t="s">
        <v>390</v>
      </c>
      <c r="C77" s="79" t="s">
        <v>423</v>
      </c>
      <c r="D77" s="21" t="s">
        <v>358</v>
      </c>
      <c r="E77" s="118" t="s">
        <v>70</v>
      </c>
      <c r="F77" s="40"/>
      <c r="G77" s="40"/>
      <c r="H77" s="40"/>
      <c r="I77" s="51"/>
      <c r="J77" s="34"/>
      <c r="K77" s="35"/>
      <c r="L77" s="36"/>
      <c r="M77" s="26"/>
      <c r="N77" s="33">
        <f aca="true" t="shared" si="13" ref="N77:S77">SUM(N78:N82)</f>
        <v>85</v>
      </c>
      <c r="O77" s="33">
        <f t="shared" si="13"/>
        <v>85</v>
      </c>
      <c r="P77" s="33">
        <f t="shared" si="13"/>
        <v>0</v>
      </c>
      <c r="Q77" s="33">
        <f t="shared" si="13"/>
        <v>0</v>
      </c>
      <c r="R77" s="33">
        <f t="shared" si="13"/>
        <v>0</v>
      </c>
      <c r="S77" s="33">
        <f t="shared" si="13"/>
        <v>0</v>
      </c>
    </row>
    <row r="78" spans="1:19" ht="43.5" customHeight="1">
      <c r="A78" s="78">
        <v>902</v>
      </c>
      <c r="B78" s="45" t="s">
        <v>390</v>
      </c>
      <c r="C78" s="20"/>
      <c r="D78" s="23"/>
      <c r="E78" s="23"/>
      <c r="F78" s="10" t="s">
        <v>76</v>
      </c>
      <c r="G78" s="10" t="s">
        <v>155</v>
      </c>
      <c r="H78" s="10" t="s">
        <v>78</v>
      </c>
      <c r="I78" s="63">
        <v>900</v>
      </c>
      <c r="J78" s="63">
        <v>9</v>
      </c>
      <c r="K78" s="64" t="s">
        <v>26</v>
      </c>
      <c r="L78" s="65">
        <v>610</v>
      </c>
      <c r="M78" s="68"/>
      <c r="N78" s="67">
        <v>85</v>
      </c>
      <c r="O78" s="67">
        <v>85</v>
      </c>
      <c r="P78" s="67"/>
      <c r="Q78" s="67"/>
      <c r="R78" s="67"/>
      <c r="S78" s="67"/>
    </row>
    <row r="79" spans="1:19" ht="32.25" customHeight="1">
      <c r="A79" s="78">
        <v>902</v>
      </c>
      <c r="B79" s="45" t="s">
        <v>390</v>
      </c>
      <c r="C79" s="20"/>
      <c r="D79" s="23"/>
      <c r="E79" s="23"/>
      <c r="F79" s="10" t="s">
        <v>351</v>
      </c>
      <c r="G79" s="10" t="s">
        <v>332</v>
      </c>
      <c r="H79" s="10" t="s">
        <v>352</v>
      </c>
      <c r="I79" s="12"/>
      <c r="J79" s="12"/>
      <c r="K79" s="13"/>
      <c r="L79" s="14"/>
      <c r="M79" s="22"/>
      <c r="N79" s="25"/>
      <c r="O79" s="25"/>
      <c r="P79" s="25"/>
      <c r="Q79" s="25"/>
      <c r="R79" s="25"/>
      <c r="S79" s="25"/>
    </row>
    <row r="80" spans="1:19" ht="32.25" customHeight="1">
      <c r="A80" s="78">
        <v>902</v>
      </c>
      <c r="B80" s="45" t="s">
        <v>390</v>
      </c>
      <c r="C80" s="20"/>
      <c r="D80" s="23"/>
      <c r="E80" s="23"/>
      <c r="F80" s="10" t="s">
        <v>58</v>
      </c>
      <c r="G80" s="10" t="s">
        <v>332</v>
      </c>
      <c r="H80" s="10" t="s">
        <v>59</v>
      </c>
      <c r="I80" s="12"/>
      <c r="J80" s="12"/>
      <c r="K80" s="13"/>
      <c r="L80" s="14"/>
      <c r="M80" s="22"/>
      <c r="N80" s="25"/>
      <c r="O80" s="25"/>
      <c r="P80" s="25"/>
      <c r="Q80" s="25"/>
      <c r="R80" s="25"/>
      <c r="S80" s="25"/>
    </row>
    <row r="81" spans="1:19" ht="32.25" customHeight="1">
      <c r="A81" s="78">
        <v>902</v>
      </c>
      <c r="B81" s="45" t="s">
        <v>390</v>
      </c>
      <c r="C81" s="20"/>
      <c r="D81" s="23"/>
      <c r="E81" s="23"/>
      <c r="F81" s="54" t="s">
        <v>61</v>
      </c>
      <c r="G81" s="54" t="s">
        <v>258</v>
      </c>
      <c r="H81" s="54" t="s">
        <v>62</v>
      </c>
      <c r="I81" s="12"/>
      <c r="J81" s="12"/>
      <c r="K81" s="13"/>
      <c r="L81" s="14"/>
      <c r="M81" s="22"/>
      <c r="N81" s="25"/>
      <c r="O81" s="25"/>
      <c r="P81" s="25"/>
      <c r="Q81" s="25"/>
      <c r="R81" s="25"/>
      <c r="S81" s="25"/>
    </row>
    <row r="82" spans="1:19" ht="123.75" customHeight="1">
      <c r="A82" s="78">
        <v>902</v>
      </c>
      <c r="B82" s="45" t="s">
        <v>390</v>
      </c>
      <c r="C82" s="20"/>
      <c r="D82" s="23"/>
      <c r="E82" s="23"/>
      <c r="F82" s="10" t="s">
        <v>237</v>
      </c>
      <c r="G82" s="10" t="s">
        <v>111</v>
      </c>
      <c r="H82" s="10" t="s">
        <v>146</v>
      </c>
      <c r="I82" s="12"/>
      <c r="J82" s="12"/>
      <c r="K82" s="13"/>
      <c r="L82" s="14"/>
      <c r="M82" s="22"/>
      <c r="N82" s="25"/>
      <c r="O82" s="25"/>
      <c r="P82" s="25"/>
      <c r="Q82" s="25"/>
      <c r="R82" s="25"/>
      <c r="S82" s="25"/>
    </row>
    <row r="83" spans="1:19" ht="172.5" customHeight="1">
      <c r="A83" s="80">
        <v>902</v>
      </c>
      <c r="B83" s="131" t="s">
        <v>425</v>
      </c>
      <c r="C83" s="79" t="s">
        <v>424</v>
      </c>
      <c r="D83" s="21" t="s">
        <v>248</v>
      </c>
      <c r="E83" s="118" t="s">
        <v>70</v>
      </c>
      <c r="F83" s="40"/>
      <c r="G83" s="40"/>
      <c r="H83" s="40"/>
      <c r="I83" s="51"/>
      <c r="J83" s="34"/>
      <c r="K83" s="35"/>
      <c r="L83" s="36"/>
      <c r="M83" s="26"/>
      <c r="N83" s="33">
        <f aca="true" t="shared" si="14" ref="N83:S83">SUM(N84:N87)</f>
        <v>1021.6</v>
      </c>
      <c r="O83" s="33">
        <f t="shared" si="14"/>
        <v>1021.4</v>
      </c>
      <c r="P83" s="33">
        <f t="shared" si="14"/>
        <v>0</v>
      </c>
      <c r="Q83" s="33">
        <f t="shared" si="14"/>
        <v>0</v>
      </c>
      <c r="R83" s="33">
        <f t="shared" si="14"/>
        <v>0</v>
      </c>
      <c r="S83" s="33">
        <f t="shared" si="14"/>
        <v>0</v>
      </c>
    </row>
    <row r="84" spans="1:19" ht="62.25" customHeight="1">
      <c r="A84" s="78">
        <v>902</v>
      </c>
      <c r="B84" s="45" t="s">
        <v>425</v>
      </c>
      <c r="C84" s="20"/>
      <c r="D84" s="23"/>
      <c r="E84" s="23"/>
      <c r="F84" s="10" t="s">
        <v>76</v>
      </c>
      <c r="G84" s="10" t="s">
        <v>247</v>
      </c>
      <c r="H84" s="10" t="s">
        <v>78</v>
      </c>
      <c r="I84" s="12">
        <v>400</v>
      </c>
      <c r="J84" s="12">
        <v>12</v>
      </c>
      <c r="K84" s="13" t="s">
        <v>50</v>
      </c>
      <c r="L84" s="14">
        <v>240</v>
      </c>
      <c r="M84" s="22"/>
      <c r="N84" s="25">
        <v>171.9</v>
      </c>
      <c r="O84" s="25">
        <v>171.9</v>
      </c>
      <c r="P84" s="25"/>
      <c r="Q84" s="25"/>
      <c r="R84" s="25"/>
      <c r="S84" s="25"/>
    </row>
    <row r="85" spans="1:19" ht="36.75" customHeight="1">
      <c r="A85" s="78">
        <v>902</v>
      </c>
      <c r="B85" s="45" t="s">
        <v>425</v>
      </c>
      <c r="C85" s="20"/>
      <c r="D85" s="23"/>
      <c r="E85" s="23"/>
      <c r="F85" s="10" t="s">
        <v>351</v>
      </c>
      <c r="G85" s="10" t="s">
        <v>250</v>
      </c>
      <c r="H85" s="10" t="s">
        <v>352</v>
      </c>
      <c r="I85" s="12">
        <v>400</v>
      </c>
      <c r="J85" s="12">
        <v>12</v>
      </c>
      <c r="K85" s="13" t="s">
        <v>249</v>
      </c>
      <c r="L85" s="14">
        <v>240</v>
      </c>
      <c r="M85" s="22"/>
      <c r="N85" s="25">
        <v>849.7</v>
      </c>
      <c r="O85" s="25">
        <v>849.5</v>
      </c>
      <c r="P85" s="25"/>
      <c r="Q85" s="25"/>
      <c r="R85" s="25"/>
      <c r="S85" s="25"/>
    </row>
    <row r="86" spans="1:19" ht="37.5" customHeight="1">
      <c r="A86" s="78">
        <v>902</v>
      </c>
      <c r="B86" s="45" t="s">
        <v>425</v>
      </c>
      <c r="C86" s="20"/>
      <c r="D86" s="23"/>
      <c r="E86" s="23"/>
      <c r="F86" s="10" t="s">
        <v>58</v>
      </c>
      <c r="G86" s="10" t="s">
        <v>250</v>
      </c>
      <c r="H86" s="10" t="s">
        <v>59</v>
      </c>
      <c r="I86" s="28"/>
      <c r="J86" s="12"/>
      <c r="K86" s="13"/>
      <c r="L86" s="14"/>
      <c r="M86" s="22"/>
      <c r="N86" s="25"/>
      <c r="O86" s="25"/>
      <c r="P86" s="25"/>
      <c r="Q86" s="25"/>
      <c r="R86" s="25"/>
      <c r="S86" s="25"/>
    </row>
    <row r="87" spans="1:19" ht="90.75" customHeight="1">
      <c r="A87" s="78">
        <v>902</v>
      </c>
      <c r="B87" s="45" t="s">
        <v>425</v>
      </c>
      <c r="C87" s="20"/>
      <c r="D87" s="23"/>
      <c r="E87" s="23"/>
      <c r="F87" s="10" t="s">
        <v>10</v>
      </c>
      <c r="G87" s="10" t="s">
        <v>165</v>
      </c>
      <c r="H87" s="10" t="s">
        <v>131</v>
      </c>
      <c r="I87" s="28"/>
      <c r="J87" s="12"/>
      <c r="K87" s="13"/>
      <c r="L87" s="14"/>
      <c r="M87" s="22"/>
      <c r="N87" s="25"/>
      <c r="O87" s="25"/>
      <c r="P87" s="25"/>
      <c r="Q87" s="25"/>
      <c r="R87" s="25"/>
      <c r="S87" s="25"/>
    </row>
    <row r="88" spans="1:19" ht="156" customHeight="1">
      <c r="A88" s="80">
        <v>902</v>
      </c>
      <c r="B88" s="131" t="s">
        <v>391</v>
      </c>
      <c r="C88" s="79" t="s">
        <v>427</v>
      </c>
      <c r="D88" s="21" t="s">
        <v>426</v>
      </c>
      <c r="E88" s="118" t="s">
        <v>70</v>
      </c>
      <c r="F88" s="40"/>
      <c r="G88" s="40"/>
      <c r="H88" s="40"/>
      <c r="I88" s="51"/>
      <c r="J88" s="34"/>
      <c r="K88" s="35"/>
      <c r="L88" s="36"/>
      <c r="M88" s="26"/>
      <c r="N88" s="33">
        <f aca="true" t="shared" si="15" ref="N88:S88">SUM(N89:N92)</f>
        <v>95</v>
      </c>
      <c r="O88" s="33">
        <f t="shared" si="15"/>
        <v>93.2</v>
      </c>
      <c r="P88" s="33">
        <f t="shared" si="15"/>
        <v>42.2</v>
      </c>
      <c r="Q88" s="33">
        <f t="shared" si="15"/>
        <v>42.2</v>
      </c>
      <c r="R88" s="33">
        <f t="shared" si="15"/>
        <v>42.2</v>
      </c>
      <c r="S88" s="33">
        <f t="shared" si="15"/>
        <v>42.2</v>
      </c>
    </row>
    <row r="89" spans="1:19" ht="54" customHeight="1">
      <c r="A89" s="78">
        <v>902</v>
      </c>
      <c r="B89" s="45" t="s">
        <v>391</v>
      </c>
      <c r="C89" s="20"/>
      <c r="D89" s="23"/>
      <c r="E89" s="23"/>
      <c r="F89" s="10" t="s">
        <v>76</v>
      </c>
      <c r="G89" s="10" t="s">
        <v>353</v>
      </c>
      <c r="H89" s="10" t="s">
        <v>78</v>
      </c>
      <c r="I89" s="12">
        <v>400</v>
      </c>
      <c r="J89" s="12">
        <v>12</v>
      </c>
      <c r="K89" s="13" t="s">
        <v>30</v>
      </c>
      <c r="L89" s="14">
        <v>850</v>
      </c>
      <c r="M89" s="22"/>
      <c r="N89" s="25">
        <v>95</v>
      </c>
      <c r="O89" s="25">
        <v>93.2</v>
      </c>
      <c r="P89" s="25">
        <v>42.2</v>
      </c>
      <c r="Q89" s="25">
        <v>42.2</v>
      </c>
      <c r="R89" s="25">
        <v>42.2</v>
      </c>
      <c r="S89" s="25">
        <v>42.2</v>
      </c>
    </row>
    <row r="90" spans="1:19" ht="35.25" customHeight="1">
      <c r="A90" s="78">
        <v>902</v>
      </c>
      <c r="B90" s="45" t="s">
        <v>391</v>
      </c>
      <c r="C90" s="20"/>
      <c r="D90" s="23"/>
      <c r="E90" s="23"/>
      <c r="F90" s="10" t="s">
        <v>351</v>
      </c>
      <c r="G90" s="10" t="s">
        <v>354</v>
      </c>
      <c r="H90" s="10" t="s">
        <v>352</v>
      </c>
      <c r="I90" s="28"/>
      <c r="J90" s="12"/>
      <c r="K90" s="13"/>
      <c r="L90" s="14"/>
      <c r="M90" s="22"/>
      <c r="N90" s="25"/>
      <c r="O90" s="25"/>
      <c r="P90" s="25"/>
      <c r="Q90" s="25"/>
      <c r="R90" s="25"/>
      <c r="S90" s="25"/>
    </row>
    <row r="91" spans="1:19" ht="35.25" customHeight="1">
      <c r="A91" s="78">
        <v>902</v>
      </c>
      <c r="B91" s="45" t="s">
        <v>391</v>
      </c>
      <c r="C91" s="20"/>
      <c r="D91" s="23"/>
      <c r="E91" s="23"/>
      <c r="F91" s="10" t="s">
        <v>58</v>
      </c>
      <c r="G91" s="10" t="s">
        <v>354</v>
      </c>
      <c r="H91" s="10" t="s">
        <v>59</v>
      </c>
      <c r="I91" s="28"/>
      <c r="J91" s="12"/>
      <c r="K91" s="13"/>
      <c r="L91" s="14"/>
      <c r="M91" s="22"/>
      <c r="N91" s="25"/>
      <c r="O91" s="25"/>
      <c r="P91" s="25"/>
      <c r="Q91" s="25"/>
      <c r="R91" s="25"/>
      <c r="S91" s="25"/>
    </row>
    <row r="92" spans="1:19" ht="162.75" customHeight="1">
      <c r="A92" s="78">
        <v>902</v>
      </c>
      <c r="B92" s="45" t="s">
        <v>391</v>
      </c>
      <c r="C92" s="20"/>
      <c r="D92" s="23"/>
      <c r="E92" s="23"/>
      <c r="F92" s="10" t="s">
        <v>142</v>
      </c>
      <c r="G92" s="10" t="s">
        <v>165</v>
      </c>
      <c r="H92" s="10" t="s">
        <v>143</v>
      </c>
      <c r="I92" s="28"/>
      <c r="J92" s="12"/>
      <c r="K92" s="13"/>
      <c r="L92" s="14"/>
      <c r="M92" s="22"/>
      <c r="N92" s="25"/>
      <c r="O92" s="25"/>
      <c r="P92" s="25"/>
      <c r="Q92" s="25"/>
      <c r="R92" s="25"/>
      <c r="S92" s="25"/>
    </row>
    <row r="93" spans="1:19" ht="63" customHeight="1">
      <c r="A93" s="80">
        <v>902</v>
      </c>
      <c r="B93" s="44" t="s">
        <v>429</v>
      </c>
      <c r="C93" s="79" t="s">
        <v>428</v>
      </c>
      <c r="D93" s="21" t="s">
        <v>356</v>
      </c>
      <c r="E93" s="118" t="s">
        <v>70</v>
      </c>
      <c r="F93" s="40"/>
      <c r="G93" s="40"/>
      <c r="H93" s="40"/>
      <c r="I93" s="51"/>
      <c r="J93" s="34"/>
      <c r="K93" s="35"/>
      <c r="L93" s="36"/>
      <c r="M93" s="26"/>
      <c r="N93" s="33">
        <f aca="true" t="shared" si="16" ref="N93:S93">SUM(N94:N98)</f>
        <v>0</v>
      </c>
      <c r="O93" s="33">
        <f t="shared" si="16"/>
        <v>0</v>
      </c>
      <c r="P93" s="33">
        <f t="shared" si="16"/>
        <v>68592.9</v>
      </c>
      <c r="Q93" s="33">
        <f t="shared" si="16"/>
        <v>0</v>
      </c>
      <c r="R93" s="33">
        <f t="shared" si="16"/>
        <v>0</v>
      </c>
      <c r="S93" s="33">
        <f t="shared" si="16"/>
        <v>0</v>
      </c>
    </row>
    <row r="94" spans="1:19" ht="67.5">
      <c r="A94" s="78">
        <v>902</v>
      </c>
      <c r="B94" s="45" t="s">
        <v>429</v>
      </c>
      <c r="C94" s="20"/>
      <c r="D94" s="23"/>
      <c r="E94" s="23"/>
      <c r="F94" s="10" t="s">
        <v>76</v>
      </c>
      <c r="G94" s="10" t="s">
        <v>355</v>
      </c>
      <c r="H94" s="10" t="s">
        <v>78</v>
      </c>
      <c r="I94" s="12">
        <v>800</v>
      </c>
      <c r="J94" s="12">
        <v>1</v>
      </c>
      <c r="K94" s="13" t="s">
        <v>170</v>
      </c>
      <c r="L94" s="14">
        <v>410</v>
      </c>
      <c r="M94" s="22"/>
      <c r="N94" s="25">
        <v>0</v>
      </c>
      <c r="O94" s="25">
        <v>0</v>
      </c>
      <c r="P94" s="25">
        <v>13000</v>
      </c>
      <c r="Q94" s="25"/>
      <c r="R94" s="25"/>
      <c r="S94" s="25"/>
    </row>
    <row r="95" spans="1:19" ht="43.5" customHeight="1">
      <c r="A95" s="78">
        <v>902</v>
      </c>
      <c r="B95" s="45" t="s">
        <v>429</v>
      </c>
      <c r="C95" s="20"/>
      <c r="D95" s="23"/>
      <c r="E95" s="23"/>
      <c r="F95" s="10" t="s">
        <v>351</v>
      </c>
      <c r="G95" s="10" t="s">
        <v>357</v>
      </c>
      <c r="H95" s="10" t="s">
        <v>352</v>
      </c>
      <c r="I95" s="12">
        <v>800</v>
      </c>
      <c r="J95" s="12">
        <v>1</v>
      </c>
      <c r="K95" s="13" t="s">
        <v>368</v>
      </c>
      <c r="L95" s="14">
        <v>410</v>
      </c>
      <c r="M95" s="22"/>
      <c r="N95" s="25">
        <v>0</v>
      </c>
      <c r="O95" s="25">
        <v>0</v>
      </c>
      <c r="P95" s="25">
        <v>55592.9</v>
      </c>
      <c r="Q95" s="25"/>
      <c r="R95" s="25"/>
      <c r="S95" s="25"/>
    </row>
    <row r="96" spans="1:19" ht="44.25" customHeight="1">
      <c r="A96" s="78">
        <v>902</v>
      </c>
      <c r="B96" s="45" t="s">
        <v>429</v>
      </c>
      <c r="C96" s="20"/>
      <c r="D96" s="23"/>
      <c r="E96" s="23"/>
      <c r="F96" s="10" t="s">
        <v>58</v>
      </c>
      <c r="G96" s="10" t="s">
        <v>357</v>
      </c>
      <c r="H96" s="10" t="s">
        <v>59</v>
      </c>
      <c r="I96" s="28"/>
      <c r="J96" s="12"/>
      <c r="K96" s="13"/>
      <c r="L96" s="14"/>
      <c r="M96" s="22"/>
      <c r="N96" s="25"/>
      <c r="O96" s="25"/>
      <c r="P96" s="25"/>
      <c r="Q96" s="25"/>
      <c r="R96" s="25"/>
      <c r="S96" s="25"/>
    </row>
    <row r="97" spans="1:19" ht="75" customHeight="1">
      <c r="A97" s="78">
        <v>902</v>
      </c>
      <c r="B97" s="45" t="s">
        <v>429</v>
      </c>
      <c r="C97" s="20"/>
      <c r="D97" s="23"/>
      <c r="E97" s="23"/>
      <c r="F97" s="10" t="s">
        <v>16</v>
      </c>
      <c r="G97" s="10" t="s">
        <v>165</v>
      </c>
      <c r="H97" s="10" t="s">
        <v>131</v>
      </c>
      <c r="I97" s="28"/>
      <c r="J97" s="12"/>
      <c r="K97" s="13"/>
      <c r="L97" s="14"/>
      <c r="M97" s="22"/>
      <c r="N97" s="25"/>
      <c r="O97" s="25"/>
      <c r="P97" s="25"/>
      <c r="Q97" s="25"/>
      <c r="R97" s="25"/>
      <c r="S97" s="25"/>
    </row>
    <row r="98" spans="1:19" ht="70.5" customHeight="1">
      <c r="A98" s="78">
        <v>902</v>
      </c>
      <c r="B98" s="45" t="s">
        <v>429</v>
      </c>
      <c r="C98" s="20"/>
      <c r="D98" s="23"/>
      <c r="E98" s="23"/>
      <c r="F98" s="128" t="s">
        <v>382</v>
      </c>
      <c r="G98" s="129" t="s">
        <v>165</v>
      </c>
      <c r="H98" s="128" t="s">
        <v>383</v>
      </c>
      <c r="I98" s="28"/>
      <c r="J98" s="12"/>
      <c r="K98" s="13"/>
      <c r="L98" s="14"/>
      <c r="M98" s="22"/>
      <c r="N98" s="25"/>
      <c r="O98" s="25"/>
      <c r="P98" s="25"/>
      <c r="Q98" s="25"/>
      <c r="R98" s="25"/>
      <c r="S98" s="25"/>
    </row>
    <row r="99" spans="1:19" ht="99" customHeight="1">
      <c r="A99" s="79">
        <v>902</v>
      </c>
      <c r="B99" s="44" t="s">
        <v>431</v>
      </c>
      <c r="C99" s="79" t="s">
        <v>430</v>
      </c>
      <c r="D99" s="21" t="s">
        <v>217</v>
      </c>
      <c r="E99" s="118" t="s">
        <v>70</v>
      </c>
      <c r="F99" s="498"/>
      <c r="G99" s="498"/>
      <c r="H99" s="498"/>
      <c r="I99" s="498"/>
      <c r="J99" s="498"/>
      <c r="K99" s="498"/>
      <c r="L99" s="498"/>
      <c r="M99" s="499"/>
      <c r="N99" s="33">
        <f aca="true" t="shared" si="17" ref="N99:S99">SUM(N100:N104)</f>
        <v>0</v>
      </c>
      <c r="O99" s="33">
        <f t="shared" si="17"/>
        <v>0</v>
      </c>
      <c r="P99" s="33">
        <f t="shared" si="17"/>
        <v>2</v>
      </c>
      <c r="Q99" s="33">
        <f t="shared" si="17"/>
        <v>6</v>
      </c>
      <c r="R99" s="33">
        <f t="shared" si="17"/>
        <v>6</v>
      </c>
      <c r="S99" s="33">
        <f t="shared" si="17"/>
        <v>6</v>
      </c>
    </row>
    <row r="100" spans="1:19" ht="59.25" customHeight="1">
      <c r="A100" s="78">
        <v>902</v>
      </c>
      <c r="B100" s="45" t="s">
        <v>431</v>
      </c>
      <c r="C100" s="11"/>
      <c r="D100" s="10"/>
      <c r="E100" s="10"/>
      <c r="F100" s="10" t="s">
        <v>76</v>
      </c>
      <c r="G100" s="10" t="s">
        <v>82</v>
      </c>
      <c r="H100" s="10" t="s">
        <v>78</v>
      </c>
      <c r="I100" s="12">
        <v>300</v>
      </c>
      <c r="J100" s="12">
        <v>9</v>
      </c>
      <c r="K100" s="13" t="s">
        <v>205</v>
      </c>
      <c r="L100" s="14">
        <v>240</v>
      </c>
      <c r="M100" s="15">
        <v>0</v>
      </c>
      <c r="N100" s="25">
        <v>0</v>
      </c>
      <c r="O100" s="25">
        <v>0</v>
      </c>
      <c r="P100" s="25">
        <v>2</v>
      </c>
      <c r="Q100" s="25">
        <v>6</v>
      </c>
      <c r="R100" s="25">
        <v>6</v>
      </c>
      <c r="S100" s="25">
        <v>6</v>
      </c>
    </row>
    <row r="101" spans="1:19" ht="35.25" customHeight="1">
      <c r="A101" s="78">
        <v>902</v>
      </c>
      <c r="B101" s="45" t="s">
        <v>431</v>
      </c>
      <c r="C101" s="11"/>
      <c r="D101" s="10"/>
      <c r="E101" s="10"/>
      <c r="F101" s="10" t="s">
        <v>108</v>
      </c>
      <c r="G101" s="10" t="s">
        <v>109</v>
      </c>
      <c r="H101" s="10" t="s">
        <v>110</v>
      </c>
      <c r="I101" s="12"/>
      <c r="J101" s="12"/>
      <c r="K101" s="13"/>
      <c r="L101" s="14"/>
      <c r="M101" s="15"/>
      <c r="N101" s="25"/>
      <c r="O101" s="25"/>
      <c r="P101" s="25"/>
      <c r="Q101" s="25"/>
      <c r="R101" s="25"/>
      <c r="S101" s="25"/>
    </row>
    <row r="102" spans="1:19" ht="39" customHeight="1">
      <c r="A102" s="78">
        <v>902</v>
      </c>
      <c r="B102" s="45" t="s">
        <v>431</v>
      </c>
      <c r="C102" s="11"/>
      <c r="D102" s="10"/>
      <c r="E102" s="10"/>
      <c r="F102" s="10" t="s">
        <v>351</v>
      </c>
      <c r="G102" s="10" t="s">
        <v>322</v>
      </c>
      <c r="H102" s="10" t="s">
        <v>352</v>
      </c>
      <c r="I102" s="12"/>
      <c r="J102" s="12"/>
      <c r="K102" s="13"/>
      <c r="L102" s="14"/>
      <c r="M102" s="15"/>
      <c r="N102" s="25"/>
      <c r="O102" s="25"/>
      <c r="P102" s="25"/>
      <c r="Q102" s="25"/>
      <c r="R102" s="25"/>
      <c r="S102" s="25"/>
    </row>
    <row r="103" spans="1:19" ht="39" customHeight="1">
      <c r="A103" s="78">
        <v>902</v>
      </c>
      <c r="B103" s="45" t="s">
        <v>431</v>
      </c>
      <c r="C103" s="11"/>
      <c r="D103" s="10"/>
      <c r="E103" s="10"/>
      <c r="F103" s="10" t="s">
        <v>58</v>
      </c>
      <c r="G103" s="10" t="s">
        <v>322</v>
      </c>
      <c r="H103" s="10" t="s">
        <v>59</v>
      </c>
      <c r="I103" s="12"/>
      <c r="J103" s="12"/>
      <c r="K103" s="13"/>
      <c r="L103" s="14"/>
      <c r="M103" s="15"/>
      <c r="N103" s="25"/>
      <c r="O103" s="25"/>
      <c r="P103" s="25"/>
      <c r="Q103" s="25"/>
      <c r="R103" s="25"/>
      <c r="S103" s="25"/>
    </row>
    <row r="104" spans="1:19" ht="79.5" customHeight="1">
      <c r="A104" s="78">
        <v>902</v>
      </c>
      <c r="B104" s="45" t="s">
        <v>431</v>
      </c>
      <c r="C104" s="11"/>
      <c r="D104" s="10"/>
      <c r="E104" s="10"/>
      <c r="F104" s="10" t="s">
        <v>17</v>
      </c>
      <c r="G104" s="10" t="s">
        <v>165</v>
      </c>
      <c r="H104" s="10" t="s">
        <v>12</v>
      </c>
      <c r="I104" s="12"/>
      <c r="J104" s="12"/>
      <c r="K104" s="13"/>
      <c r="L104" s="14"/>
      <c r="M104" s="15"/>
      <c r="N104" s="25"/>
      <c r="O104" s="25"/>
      <c r="P104" s="25"/>
      <c r="Q104" s="25"/>
      <c r="R104" s="25"/>
      <c r="S104" s="25"/>
    </row>
    <row r="105" spans="1:19" ht="105.75" customHeight="1">
      <c r="A105" s="79">
        <v>902</v>
      </c>
      <c r="B105" s="44" t="s">
        <v>433</v>
      </c>
      <c r="C105" s="79" t="s">
        <v>432</v>
      </c>
      <c r="D105" s="21" t="s">
        <v>312</v>
      </c>
      <c r="E105" s="118" t="s">
        <v>70</v>
      </c>
      <c r="F105" s="498"/>
      <c r="G105" s="498"/>
      <c r="H105" s="498"/>
      <c r="I105" s="498"/>
      <c r="J105" s="498"/>
      <c r="K105" s="498"/>
      <c r="L105" s="498"/>
      <c r="M105" s="499"/>
      <c r="N105" s="33">
        <f aca="true" t="shared" si="18" ref="N105:S105">SUM(N106:N109)</f>
        <v>65.5</v>
      </c>
      <c r="O105" s="33">
        <f t="shared" si="18"/>
        <v>65.5</v>
      </c>
      <c r="P105" s="33">
        <f t="shared" si="18"/>
        <v>83.5</v>
      </c>
      <c r="Q105" s="33">
        <f t="shared" si="18"/>
        <v>83.5</v>
      </c>
      <c r="R105" s="33">
        <f t="shared" si="18"/>
        <v>83.5</v>
      </c>
      <c r="S105" s="33">
        <f t="shared" si="18"/>
        <v>0</v>
      </c>
    </row>
    <row r="106" spans="1:19" ht="51.75" customHeight="1">
      <c r="A106" s="78">
        <v>902</v>
      </c>
      <c r="B106" s="45" t="s">
        <v>433</v>
      </c>
      <c r="C106" s="11"/>
      <c r="D106" s="10"/>
      <c r="E106" s="10"/>
      <c r="F106" s="10" t="s">
        <v>76</v>
      </c>
      <c r="G106" s="10" t="s">
        <v>83</v>
      </c>
      <c r="H106" s="10" t="s">
        <v>78</v>
      </c>
      <c r="I106" s="12">
        <v>400</v>
      </c>
      <c r="J106" s="12">
        <v>12</v>
      </c>
      <c r="K106" s="13" t="s">
        <v>1</v>
      </c>
      <c r="L106" s="14">
        <v>240</v>
      </c>
      <c r="M106" s="15">
        <v>310</v>
      </c>
      <c r="N106" s="25">
        <v>65.5</v>
      </c>
      <c r="O106" s="25">
        <v>65.5</v>
      </c>
      <c r="P106" s="25">
        <v>83.5</v>
      </c>
      <c r="Q106" s="25">
        <v>83.5</v>
      </c>
      <c r="R106" s="25">
        <v>83.5</v>
      </c>
      <c r="S106" s="25"/>
    </row>
    <row r="107" spans="1:19" ht="36.75" customHeight="1">
      <c r="A107" s="78">
        <v>902</v>
      </c>
      <c r="B107" s="45" t="s">
        <v>433</v>
      </c>
      <c r="C107" s="11"/>
      <c r="D107" s="10"/>
      <c r="E107" s="10"/>
      <c r="F107" s="10" t="s">
        <v>351</v>
      </c>
      <c r="G107" s="10" t="s">
        <v>323</v>
      </c>
      <c r="H107" s="10" t="s">
        <v>352</v>
      </c>
      <c r="I107" s="12"/>
      <c r="J107" s="12"/>
      <c r="K107" s="13"/>
      <c r="L107" s="14"/>
      <c r="M107" s="15"/>
      <c r="N107" s="25"/>
      <c r="O107" s="25"/>
      <c r="P107" s="25"/>
      <c r="Q107" s="25"/>
      <c r="R107" s="25"/>
      <c r="S107" s="25"/>
    </row>
    <row r="108" spans="1:19" ht="36.75" customHeight="1">
      <c r="A108" s="78">
        <v>902</v>
      </c>
      <c r="B108" s="45" t="s">
        <v>433</v>
      </c>
      <c r="C108" s="11"/>
      <c r="D108" s="10"/>
      <c r="E108" s="10"/>
      <c r="F108" s="10" t="s">
        <v>58</v>
      </c>
      <c r="G108" s="10" t="s">
        <v>323</v>
      </c>
      <c r="H108" s="10" t="s">
        <v>59</v>
      </c>
      <c r="I108" s="12"/>
      <c r="J108" s="12"/>
      <c r="K108" s="13"/>
      <c r="L108" s="14"/>
      <c r="M108" s="15"/>
      <c r="N108" s="25"/>
      <c r="O108" s="25"/>
      <c r="P108" s="25"/>
      <c r="Q108" s="25"/>
      <c r="R108" s="25"/>
      <c r="S108" s="25"/>
    </row>
    <row r="109" spans="1:19" ht="64.5" customHeight="1">
      <c r="A109" s="78">
        <v>902</v>
      </c>
      <c r="B109" s="45" t="s">
        <v>433</v>
      </c>
      <c r="C109" s="11"/>
      <c r="D109" s="10"/>
      <c r="E109" s="10"/>
      <c r="F109" s="10" t="s">
        <v>32</v>
      </c>
      <c r="G109" s="10" t="s">
        <v>111</v>
      </c>
      <c r="H109" s="10" t="s">
        <v>131</v>
      </c>
      <c r="I109" s="12"/>
      <c r="J109" s="12"/>
      <c r="K109" s="13"/>
      <c r="L109" s="14"/>
      <c r="M109" s="15"/>
      <c r="N109" s="25"/>
      <c r="O109" s="25"/>
      <c r="P109" s="25"/>
      <c r="Q109" s="25"/>
      <c r="R109" s="25"/>
      <c r="S109" s="25"/>
    </row>
    <row r="110" spans="1:19" ht="69.75" customHeight="1">
      <c r="A110" s="79">
        <v>902</v>
      </c>
      <c r="B110" s="44" t="s">
        <v>435</v>
      </c>
      <c r="C110" s="79" t="s">
        <v>434</v>
      </c>
      <c r="D110" s="27" t="s">
        <v>191</v>
      </c>
      <c r="E110" s="118" t="s">
        <v>70</v>
      </c>
      <c r="F110" s="40"/>
      <c r="G110" s="40"/>
      <c r="H110" s="40"/>
      <c r="I110" s="34"/>
      <c r="J110" s="34"/>
      <c r="K110" s="35"/>
      <c r="L110" s="36"/>
      <c r="M110" s="26"/>
      <c r="N110" s="278">
        <f aca="true" t="shared" si="19" ref="N110:S110">SUM(N111:N111)</f>
        <v>9</v>
      </c>
      <c r="O110" s="278">
        <f t="shared" si="19"/>
        <v>9</v>
      </c>
      <c r="P110" s="278">
        <f t="shared" si="19"/>
        <v>9</v>
      </c>
      <c r="Q110" s="278">
        <f t="shared" si="19"/>
        <v>9</v>
      </c>
      <c r="R110" s="278">
        <f t="shared" si="19"/>
        <v>9</v>
      </c>
      <c r="S110" s="278">
        <f t="shared" si="19"/>
        <v>9</v>
      </c>
    </row>
    <row r="111" spans="1:19" ht="54.75" customHeight="1">
      <c r="A111" s="78">
        <v>902</v>
      </c>
      <c r="B111" s="45" t="s">
        <v>435</v>
      </c>
      <c r="C111" s="20"/>
      <c r="D111" s="23"/>
      <c r="E111" s="23"/>
      <c r="F111" s="10" t="s">
        <v>76</v>
      </c>
      <c r="G111" s="10" t="s">
        <v>192</v>
      </c>
      <c r="H111" s="10" t="s">
        <v>78</v>
      </c>
      <c r="I111" s="12">
        <v>200</v>
      </c>
      <c r="J111" s="12">
        <v>4</v>
      </c>
      <c r="K111" s="13" t="s">
        <v>2</v>
      </c>
      <c r="L111" s="14">
        <v>240</v>
      </c>
      <c r="M111" s="15">
        <v>0</v>
      </c>
      <c r="N111" s="25">
        <v>9</v>
      </c>
      <c r="O111" s="25">
        <v>9</v>
      </c>
      <c r="P111" s="25">
        <v>9</v>
      </c>
      <c r="Q111" s="25">
        <v>9</v>
      </c>
      <c r="R111" s="25">
        <v>9</v>
      </c>
      <c r="S111" s="25">
        <v>9</v>
      </c>
    </row>
    <row r="112" spans="1:19" ht="36" customHeight="1">
      <c r="A112" s="78">
        <v>902</v>
      </c>
      <c r="B112" s="45" t="s">
        <v>435</v>
      </c>
      <c r="C112" s="20"/>
      <c r="D112" s="23"/>
      <c r="E112" s="23"/>
      <c r="F112" s="10" t="s">
        <v>351</v>
      </c>
      <c r="G112" s="10" t="s">
        <v>324</v>
      </c>
      <c r="H112" s="10" t="s">
        <v>352</v>
      </c>
      <c r="I112" s="12"/>
      <c r="J112" s="12"/>
      <c r="K112" s="13"/>
      <c r="L112" s="14"/>
      <c r="M112" s="22"/>
      <c r="N112" s="25"/>
      <c r="O112" s="25"/>
      <c r="P112" s="25"/>
      <c r="Q112" s="25"/>
      <c r="R112" s="25"/>
      <c r="S112" s="25"/>
    </row>
    <row r="113" spans="1:19" ht="36" customHeight="1">
      <c r="A113" s="78">
        <v>902</v>
      </c>
      <c r="B113" s="45" t="s">
        <v>435</v>
      </c>
      <c r="C113" s="20"/>
      <c r="D113" s="23"/>
      <c r="E113" s="23"/>
      <c r="F113" s="10" t="s">
        <v>58</v>
      </c>
      <c r="G113" s="10" t="s">
        <v>324</v>
      </c>
      <c r="H113" s="10" t="s">
        <v>59</v>
      </c>
      <c r="I113" s="12"/>
      <c r="J113" s="12"/>
      <c r="K113" s="13"/>
      <c r="L113" s="14"/>
      <c r="M113" s="22"/>
      <c r="N113" s="25"/>
      <c r="O113" s="25"/>
      <c r="P113" s="25"/>
      <c r="Q113" s="25"/>
      <c r="R113" s="25"/>
      <c r="S113" s="25"/>
    </row>
    <row r="114" spans="1:19" ht="67.5" customHeight="1">
      <c r="A114" s="78">
        <v>902</v>
      </c>
      <c r="B114" s="45" t="s">
        <v>435</v>
      </c>
      <c r="C114" s="20"/>
      <c r="D114" s="23"/>
      <c r="E114" s="23"/>
      <c r="F114" s="10" t="s">
        <v>18</v>
      </c>
      <c r="G114" s="10" t="s">
        <v>172</v>
      </c>
      <c r="H114" s="10" t="s">
        <v>19</v>
      </c>
      <c r="I114" s="12"/>
      <c r="J114" s="12"/>
      <c r="K114" s="13"/>
      <c r="L114" s="14"/>
      <c r="M114" s="22"/>
      <c r="N114" s="25"/>
      <c r="O114" s="25"/>
      <c r="P114" s="25"/>
      <c r="Q114" s="25"/>
      <c r="R114" s="25"/>
      <c r="S114" s="25"/>
    </row>
    <row r="115" spans="1:19" ht="57" customHeight="1">
      <c r="A115" s="79">
        <v>902</v>
      </c>
      <c r="B115" s="44" t="s">
        <v>436</v>
      </c>
      <c r="C115" s="79" t="s">
        <v>437</v>
      </c>
      <c r="D115" s="21" t="s">
        <v>171</v>
      </c>
      <c r="E115" s="118" t="s">
        <v>70</v>
      </c>
      <c r="F115" s="498"/>
      <c r="G115" s="498"/>
      <c r="H115" s="498"/>
      <c r="I115" s="498"/>
      <c r="J115" s="498"/>
      <c r="K115" s="498"/>
      <c r="L115" s="498"/>
      <c r="M115" s="499"/>
      <c r="N115" s="33">
        <f aca="true" t="shared" si="20" ref="N115:S115">SUM(N116:N117)</f>
        <v>10.5</v>
      </c>
      <c r="O115" s="33">
        <f t="shared" si="20"/>
        <v>10.5</v>
      </c>
      <c r="P115" s="33">
        <f t="shared" si="20"/>
        <v>2</v>
      </c>
      <c r="Q115" s="33">
        <f t="shared" si="20"/>
        <v>50</v>
      </c>
      <c r="R115" s="33">
        <f t="shared" si="20"/>
        <v>13</v>
      </c>
      <c r="S115" s="33">
        <f t="shared" si="20"/>
        <v>13</v>
      </c>
    </row>
    <row r="116" spans="1:19" ht="60" customHeight="1">
      <c r="A116" s="78">
        <v>902</v>
      </c>
      <c r="B116" s="45" t="s">
        <v>436</v>
      </c>
      <c r="C116" s="11"/>
      <c r="D116" s="10"/>
      <c r="E116" s="10"/>
      <c r="F116" s="10" t="s">
        <v>76</v>
      </c>
      <c r="G116" s="10" t="s">
        <v>84</v>
      </c>
      <c r="H116" s="10" t="s">
        <v>78</v>
      </c>
      <c r="I116" s="12">
        <v>300</v>
      </c>
      <c r="J116" s="12">
        <v>9</v>
      </c>
      <c r="K116" s="13" t="s">
        <v>206</v>
      </c>
      <c r="L116" s="14">
        <v>240</v>
      </c>
      <c r="M116" s="15">
        <v>0</v>
      </c>
      <c r="N116" s="25">
        <v>10.5</v>
      </c>
      <c r="O116" s="25">
        <v>10.5</v>
      </c>
      <c r="P116" s="25">
        <v>2</v>
      </c>
      <c r="Q116" s="25">
        <v>50</v>
      </c>
      <c r="R116" s="25">
        <v>13</v>
      </c>
      <c r="S116" s="25">
        <v>13</v>
      </c>
    </row>
    <row r="117" spans="1:19" ht="54.75" customHeight="1">
      <c r="A117" s="78">
        <v>902</v>
      </c>
      <c r="B117" s="45" t="s">
        <v>436</v>
      </c>
      <c r="C117" s="20"/>
      <c r="D117" s="23"/>
      <c r="E117" s="23"/>
      <c r="F117" s="10" t="s">
        <v>105</v>
      </c>
      <c r="G117" s="10" t="s">
        <v>106</v>
      </c>
      <c r="H117" s="10" t="s">
        <v>107</v>
      </c>
      <c r="I117" s="12"/>
      <c r="J117" s="12"/>
      <c r="K117" s="13"/>
      <c r="L117" s="14"/>
      <c r="M117" s="15"/>
      <c r="N117" s="25"/>
      <c r="O117" s="25"/>
      <c r="P117" s="25"/>
      <c r="Q117" s="25"/>
      <c r="R117" s="25"/>
      <c r="S117" s="25"/>
    </row>
    <row r="118" spans="1:19" ht="39.75" customHeight="1">
      <c r="A118" s="78">
        <v>902</v>
      </c>
      <c r="B118" s="45" t="s">
        <v>436</v>
      </c>
      <c r="C118" s="20"/>
      <c r="D118" s="23"/>
      <c r="E118" s="23"/>
      <c r="F118" s="10" t="s">
        <v>314</v>
      </c>
      <c r="G118" s="10" t="s">
        <v>112</v>
      </c>
      <c r="H118" s="10" t="s">
        <v>316</v>
      </c>
      <c r="I118" s="12"/>
      <c r="J118" s="12"/>
      <c r="K118" s="13"/>
      <c r="L118" s="14"/>
      <c r="M118" s="22"/>
      <c r="N118" s="25"/>
      <c r="O118" s="25"/>
      <c r="P118" s="25"/>
      <c r="Q118" s="25"/>
      <c r="R118" s="25"/>
      <c r="S118" s="25"/>
    </row>
    <row r="119" spans="1:19" ht="39.75" customHeight="1">
      <c r="A119" s="78">
        <v>902</v>
      </c>
      <c r="B119" s="45" t="s">
        <v>436</v>
      </c>
      <c r="C119" s="20"/>
      <c r="D119" s="23"/>
      <c r="E119" s="23"/>
      <c r="F119" s="10" t="s">
        <v>351</v>
      </c>
      <c r="G119" s="10" t="s">
        <v>325</v>
      </c>
      <c r="H119" s="10" t="s">
        <v>352</v>
      </c>
      <c r="I119" s="12"/>
      <c r="J119" s="12"/>
      <c r="K119" s="13"/>
      <c r="L119" s="14"/>
      <c r="M119" s="22"/>
      <c r="N119" s="25"/>
      <c r="O119" s="25"/>
      <c r="P119" s="25"/>
      <c r="Q119" s="25"/>
      <c r="R119" s="25"/>
      <c r="S119" s="25"/>
    </row>
    <row r="120" spans="1:19" ht="39.75" customHeight="1">
      <c r="A120" s="78">
        <v>902</v>
      </c>
      <c r="B120" s="45" t="s">
        <v>436</v>
      </c>
      <c r="C120" s="20"/>
      <c r="D120" s="23"/>
      <c r="E120" s="23"/>
      <c r="F120" s="10" t="s">
        <v>58</v>
      </c>
      <c r="G120" s="10" t="s">
        <v>325</v>
      </c>
      <c r="H120" s="10" t="s">
        <v>59</v>
      </c>
      <c r="I120" s="12"/>
      <c r="J120" s="12"/>
      <c r="K120" s="13"/>
      <c r="L120" s="14"/>
      <c r="M120" s="22"/>
      <c r="N120" s="25"/>
      <c r="O120" s="25"/>
      <c r="P120" s="25"/>
      <c r="Q120" s="25"/>
      <c r="R120" s="25"/>
      <c r="S120" s="25"/>
    </row>
    <row r="121" spans="1:19" ht="52.5" customHeight="1">
      <c r="A121" s="78">
        <v>902</v>
      </c>
      <c r="B121" s="45" t="s">
        <v>436</v>
      </c>
      <c r="C121" s="20"/>
      <c r="D121" s="23"/>
      <c r="E121" s="23"/>
      <c r="F121" s="10" t="s">
        <v>198</v>
      </c>
      <c r="G121" s="10" t="s">
        <v>165</v>
      </c>
      <c r="H121" s="10" t="s">
        <v>180</v>
      </c>
      <c r="I121" s="12"/>
      <c r="J121" s="12"/>
      <c r="K121" s="13"/>
      <c r="L121" s="14"/>
      <c r="M121" s="22"/>
      <c r="N121" s="25"/>
      <c r="O121" s="25"/>
      <c r="P121" s="25"/>
      <c r="Q121" s="25"/>
      <c r="R121" s="25"/>
      <c r="S121" s="25"/>
    </row>
    <row r="122" spans="1:19" ht="123.75">
      <c r="A122" s="78">
        <v>902</v>
      </c>
      <c r="B122" s="45" t="s">
        <v>436</v>
      </c>
      <c r="C122" s="20"/>
      <c r="D122" s="23"/>
      <c r="E122" s="23"/>
      <c r="F122" s="10" t="s">
        <v>13</v>
      </c>
      <c r="G122" s="10" t="s">
        <v>165</v>
      </c>
      <c r="H122" s="10" t="s">
        <v>12</v>
      </c>
      <c r="I122" s="12"/>
      <c r="J122" s="12"/>
      <c r="K122" s="13"/>
      <c r="L122" s="14"/>
      <c r="M122" s="22"/>
      <c r="N122" s="25"/>
      <c r="O122" s="25"/>
      <c r="P122" s="25"/>
      <c r="Q122" s="25"/>
      <c r="R122" s="25"/>
      <c r="S122" s="25"/>
    </row>
    <row r="123" spans="1:19" ht="66.75" customHeight="1">
      <c r="A123" s="79">
        <v>902</v>
      </c>
      <c r="B123" s="44" t="s">
        <v>439</v>
      </c>
      <c r="C123" s="79" t="s">
        <v>438</v>
      </c>
      <c r="D123" s="21" t="s">
        <v>440</v>
      </c>
      <c r="E123" s="118" t="s">
        <v>70</v>
      </c>
      <c r="F123" s="498"/>
      <c r="G123" s="498"/>
      <c r="H123" s="498"/>
      <c r="I123" s="498"/>
      <c r="J123" s="498"/>
      <c r="K123" s="498"/>
      <c r="L123" s="498"/>
      <c r="M123" s="499"/>
      <c r="N123" s="33">
        <f aca="true" t="shared" si="21" ref="N123:S123">SUM(N124:N127)</f>
        <v>210</v>
      </c>
      <c r="O123" s="33">
        <f t="shared" si="21"/>
        <v>210</v>
      </c>
      <c r="P123" s="33">
        <f t="shared" si="21"/>
        <v>69.6</v>
      </c>
      <c r="Q123" s="33">
        <f t="shared" si="21"/>
        <v>98.8</v>
      </c>
      <c r="R123" s="33">
        <f t="shared" si="21"/>
        <v>0</v>
      </c>
      <c r="S123" s="33">
        <f t="shared" si="21"/>
        <v>0</v>
      </c>
    </row>
    <row r="124" spans="1:19" ht="51" customHeight="1">
      <c r="A124" s="78">
        <v>902</v>
      </c>
      <c r="B124" s="45" t="s">
        <v>439</v>
      </c>
      <c r="C124" s="11"/>
      <c r="D124" s="10"/>
      <c r="E124" s="10"/>
      <c r="F124" s="10" t="s">
        <v>76</v>
      </c>
      <c r="G124" s="10" t="s">
        <v>85</v>
      </c>
      <c r="H124" s="10" t="s">
        <v>78</v>
      </c>
      <c r="I124" s="12">
        <v>400</v>
      </c>
      <c r="J124" s="12">
        <v>5</v>
      </c>
      <c r="K124" s="13" t="s">
        <v>29</v>
      </c>
      <c r="L124" s="14">
        <v>360</v>
      </c>
      <c r="M124" s="15">
        <v>0</v>
      </c>
      <c r="N124" s="25">
        <v>210</v>
      </c>
      <c r="O124" s="25">
        <v>210</v>
      </c>
      <c r="P124" s="25"/>
      <c r="Q124" s="25"/>
      <c r="R124" s="25"/>
      <c r="S124" s="25"/>
    </row>
    <row r="125" spans="1:19" ht="33.75" customHeight="1">
      <c r="A125" s="78">
        <v>902</v>
      </c>
      <c r="B125" s="45" t="s">
        <v>439</v>
      </c>
      <c r="C125" s="11"/>
      <c r="D125" s="10"/>
      <c r="E125" s="10"/>
      <c r="F125" s="10" t="s">
        <v>351</v>
      </c>
      <c r="G125" s="10" t="s">
        <v>326</v>
      </c>
      <c r="H125" s="10" t="s">
        <v>352</v>
      </c>
      <c r="I125" s="12">
        <v>400</v>
      </c>
      <c r="J125" s="12">
        <v>5</v>
      </c>
      <c r="K125" s="13" t="s">
        <v>245</v>
      </c>
      <c r="L125" s="14">
        <v>240</v>
      </c>
      <c r="M125" s="15">
        <v>0</v>
      </c>
      <c r="N125" s="25">
        <v>0</v>
      </c>
      <c r="O125" s="25">
        <v>0</v>
      </c>
      <c r="P125" s="25">
        <v>69.6</v>
      </c>
      <c r="Q125" s="25">
        <v>98.8</v>
      </c>
      <c r="R125" s="25"/>
      <c r="S125" s="25"/>
    </row>
    <row r="126" spans="1:19" ht="33.75" customHeight="1">
      <c r="A126" s="78">
        <v>902</v>
      </c>
      <c r="B126" s="45" t="s">
        <v>439</v>
      </c>
      <c r="C126" s="135"/>
      <c r="D126" s="138"/>
      <c r="E126" s="138"/>
      <c r="F126" s="10" t="s">
        <v>58</v>
      </c>
      <c r="G126" s="10" t="s">
        <v>326</v>
      </c>
      <c r="H126" s="10" t="s">
        <v>59</v>
      </c>
      <c r="I126" s="12"/>
      <c r="J126" s="12"/>
      <c r="K126" s="13"/>
      <c r="L126" s="14"/>
      <c r="M126" s="15"/>
      <c r="N126" s="25"/>
      <c r="O126" s="25"/>
      <c r="P126" s="25"/>
      <c r="Q126" s="25"/>
      <c r="R126" s="25"/>
      <c r="S126" s="25"/>
    </row>
    <row r="127" spans="1:19" ht="79.5" customHeight="1">
      <c r="A127" s="78">
        <v>902</v>
      </c>
      <c r="B127" s="45" t="s">
        <v>439</v>
      </c>
      <c r="C127" s="11"/>
      <c r="D127" s="10"/>
      <c r="E127" s="10"/>
      <c r="F127" s="10" t="s">
        <v>276</v>
      </c>
      <c r="G127" s="10" t="s">
        <v>111</v>
      </c>
      <c r="H127" s="10" t="s">
        <v>149</v>
      </c>
      <c r="I127" s="12"/>
      <c r="J127" s="12"/>
      <c r="K127" s="13"/>
      <c r="L127" s="14"/>
      <c r="M127" s="15"/>
      <c r="N127" s="25"/>
      <c r="O127" s="25"/>
      <c r="P127" s="25"/>
      <c r="Q127" s="25"/>
      <c r="R127" s="25"/>
      <c r="S127" s="25"/>
    </row>
    <row r="128" spans="1:19" ht="64.5" customHeight="1">
      <c r="A128" s="79">
        <v>902</v>
      </c>
      <c r="B128" s="44" t="s">
        <v>442</v>
      </c>
      <c r="C128" s="79" t="s">
        <v>441</v>
      </c>
      <c r="D128" s="21" t="s">
        <v>443</v>
      </c>
      <c r="E128" s="118" t="s">
        <v>70</v>
      </c>
      <c r="F128" s="498"/>
      <c r="G128" s="498"/>
      <c r="H128" s="498"/>
      <c r="I128" s="498"/>
      <c r="J128" s="498"/>
      <c r="K128" s="498"/>
      <c r="L128" s="498"/>
      <c r="M128" s="499"/>
      <c r="N128" s="33">
        <f aca="true" t="shared" si="22" ref="N128:S128">SUM(N129:N132)</f>
        <v>5.5</v>
      </c>
      <c r="O128" s="33">
        <f t="shared" si="22"/>
        <v>5.5</v>
      </c>
      <c r="P128" s="33">
        <f t="shared" si="22"/>
        <v>265</v>
      </c>
      <c r="Q128" s="33">
        <f t="shared" si="22"/>
        <v>293</v>
      </c>
      <c r="R128" s="33">
        <f t="shared" si="22"/>
        <v>293</v>
      </c>
      <c r="S128" s="33">
        <f t="shared" si="22"/>
        <v>293</v>
      </c>
    </row>
    <row r="129" spans="1:19" ht="62.25" customHeight="1">
      <c r="A129" s="78">
        <v>902</v>
      </c>
      <c r="B129" s="45" t="s">
        <v>442</v>
      </c>
      <c r="C129" s="11"/>
      <c r="D129" s="10"/>
      <c r="E129" s="10"/>
      <c r="F129" s="10" t="s">
        <v>76</v>
      </c>
      <c r="G129" s="10" t="s">
        <v>85</v>
      </c>
      <c r="H129" s="10" t="s">
        <v>78</v>
      </c>
      <c r="I129" s="12">
        <v>100</v>
      </c>
      <c r="J129" s="12">
        <v>13</v>
      </c>
      <c r="K129" s="13" t="s">
        <v>52</v>
      </c>
      <c r="L129" s="14">
        <v>120</v>
      </c>
      <c r="M129" s="15"/>
      <c r="N129" s="25">
        <v>0</v>
      </c>
      <c r="O129" s="25">
        <v>0</v>
      </c>
      <c r="P129" s="25">
        <v>209.3</v>
      </c>
      <c r="Q129" s="25">
        <v>290.3</v>
      </c>
      <c r="R129" s="25">
        <v>290.3</v>
      </c>
      <c r="S129" s="25">
        <v>290.3</v>
      </c>
    </row>
    <row r="130" spans="1:19" ht="33.75" customHeight="1">
      <c r="A130" s="78">
        <v>902</v>
      </c>
      <c r="B130" s="45" t="s">
        <v>442</v>
      </c>
      <c r="C130" s="11"/>
      <c r="D130" s="10"/>
      <c r="E130" s="10"/>
      <c r="F130" s="10" t="s">
        <v>351</v>
      </c>
      <c r="G130" s="10" t="s">
        <v>326</v>
      </c>
      <c r="H130" s="10" t="s">
        <v>352</v>
      </c>
      <c r="I130" s="12">
        <v>100</v>
      </c>
      <c r="J130" s="12">
        <v>13</v>
      </c>
      <c r="K130" s="13" t="s">
        <v>52</v>
      </c>
      <c r="L130" s="14">
        <v>240</v>
      </c>
      <c r="M130" s="15"/>
      <c r="N130" s="25">
        <v>0</v>
      </c>
      <c r="O130" s="25">
        <v>0</v>
      </c>
      <c r="P130" s="25">
        <v>55.7</v>
      </c>
      <c r="Q130" s="25">
        <v>2.7</v>
      </c>
      <c r="R130" s="25">
        <v>2.7</v>
      </c>
      <c r="S130" s="25">
        <v>2.7</v>
      </c>
    </row>
    <row r="131" spans="1:19" ht="33.75" customHeight="1">
      <c r="A131" s="78">
        <v>902</v>
      </c>
      <c r="B131" s="45" t="s">
        <v>442</v>
      </c>
      <c r="C131" s="135"/>
      <c r="D131" s="138"/>
      <c r="E131" s="138"/>
      <c r="F131" s="10" t="s">
        <v>58</v>
      </c>
      <c r="G131" s="10" t="s">
        <v>326</v>
      </c>
      <c r="H131" s="10" t="s">
        <v>59</v>
      </c>
      <c r="I131" s="12">
        <v>400</v>
      </c>
      <c r="J131" s="12">
        <v>12</v>
      </c>
      <c r="K131" s="13" t="s">
        <v>52</v>
      </c>
      <c r="L131" s="14">
        <v>240</v>
      </c>
      <c r="M131" s="15"/>
      <c r="N131" s="25">
        <v>5.5</v>
      </c>
      <c r="O131" s="25">
        <v>5.5</v>
      </c>
      <c r="P131" s="25">
        <v>0</v>
      </c>
      <c r="Q131" s="25"/>
      <c r="R131" s="25"/>
      <c r="S131" s="25"/>
    </row>
    <row r="132" spans="1:19" ht="90" customHeight="1">
      <c r="A132" s="78">
        <v>902</v>
      </c>
      <c r="B132" s="45" t="s">
        <v>442</v>
      </c>
      <c r="C132" s="11"/>
      <c r="D132" s="10"/>
      <c r="E132" s="10"/>
      <c r="F132" s="10" t="s">
        <v>340</v>
      </c>
      <c r="G132" s="10" t="s">
        <v>111</v>
      </c>
      <c r="H132" s="10" t="s">
        <v>147</v>
      </c>
      <c r="I132" s="12"/>
      <c r="J132" s="12"/>
      <c r="K132" s="13"/>
      <c r="L132" s="14"/>
      <c r="M132" s="15"/>
      <c r="N132" s="25"/>
      <c r="O132" s="25"/>
      <c r="P132" s="25"/>
      <c r="Q132" s="25"/>
      <c r="R132" s="25"/>
      <c r="S132" s="25"/>
    </row>
    <row r="133" spans="1:19" ht="78.75" customHeight="1">
      <c r="A133" s="79">
        <v>902</v>
      </c>
      <c r="B133" s="44" t="s">
        <v>445</v>
      </c>
      <c r="C133" s="79" t="s">
        <v>444</v>
      </c>
      <c r="D133" s="21" t="s">
        <v>482</v>
      </c>
      <c r="E133" s="118" t="s">
        <v>70</v>
      </c>
      <c r="F133" s="498"/>
      <c r="G133" s="498"/>
      <c r="H133" s="498"/>
      <c r="I133" s="498"/>
      <c r="J133" s="498"/>
      <c r="K133" s="498"/>
      <c r="L133" s="498"/>
      <c r="M133" s="499"/>
      <c r="N133" s="33">
        <f aca="true" t="shared" si="23" ref="N133:S133">SUM(N134:N138)</f>
        <v>1269.8</v>
      </c>
      <c r="O133" s="33">
        <f t="shared" si="23"/>
        <v>1256.8</v>
      </c>
      <c r="P133" s="33">
        <f t="shared" si="23"/>
        <v>972</v>
      </c>
      <c r="Q133" s="33">
        <f t="shared" si="23"/>
        <v>1096.4</v>
      </c>
      <c r="R133" s="33">
        <f t="shared" si="23"/>
        <v>700</v>
      </c>
      <c r="S133" s="33">
        <f t="shared" si="23"/>
        <v>0</v>
      </c>
    </row>
    <row r="134" spans="1:19" ht="64.5" customHeight="1">
      <c r="A134" s="78">
        <v>902</v>
      </c>
      <c r="B134" s="45" t="s">
        <v>445</v>
      </c>
      <c r="C134" s="11"/>
      <c r="D134" s="10"/>
      <c r="E134" s="10"/>
      <c r="F134" s="10" t="s">
        <v>76</v>
      </c>
      <c r="G134" s="10" t="s">
        <v>85</v>
      </c>
      <c r="H134" s="10" t="s">
        <v>78</v>
      </c>
      <c r="I134" s="12">
        <v>100</v>
      </c>
      <c r="J134" s="12">
        <v>13</v>
      </c>
      <c r="K134" s="13" t="s">
        <v>3</v>
      </c>
      <c r="L134" s="14">
        <v>630</v>
      </c>
      <c r="M134" s="15">
        <v>310</v>
      </c>
      <c r="N134" s="25">
        <v>600</v>
      </c>
      <c r="O134" s="25">
        <v>600</v>
      </c>
      <c r="P134" s="25">
        <v>600</v>
      </c>
      <c r="Q134" s="25">
        <v>700</v>
      </c>
      <c r="R134" s="25">
        <v>700</v>
      </c>
      <c r="S134" s="25"/>
    </row>
    <row r="135" spans="1:19" ht="31.5" customHeight="1">
      <c r="A135" s="78">
        <v>902</v>
      </c>
      <c r="B135" s="45" t="s">
        <v>445</v>
      </c>
      <c r="C135" s="11"/>
      <c r="D135" s="10"/>
      <c r="E135" s="10"/>
      <c r="F135" s="10" t="s">
        <v>351</v>
      </c>
      <c r="G135" s="10" t="s">
        <v>326</v>
      </c>
      <c r="H135" s="10" t="s">
        <v>352</v>
      </c>
      <c r="I135" s="12">
        <v>100</v>
      </c>
      <c r="J135" s="12">
        <v>13</v>
      </c>
      <c r="K135" s="13" t="s">
        <v>348</v>
      </c>
      <c r="L135" s="14">
        <v>630</v>
      </c>
      <c r="M135" s="15">
        <v>0</v>
      </c>
      <c r="N135" s="25">
        <v>669.8</v>
      </c>
      <c r="O135" s="25">
        <v>656.8</v>
      </c>
      <c r="P135" s="25">
        <v>372</v>
      </c>
      <c r="Q135" s="25">
        <v>396.4</v>
      </c>
      <c r="R135" s="25"/>
      <c r="S135" s="25"/>
    </row>
    <row r="136" spans="1:19" ht="29.25" customHeight="1">
      <c r="A136" s="78">
        <v>902</v>
      </c>
      <c r="B136" s="45" t="s">
        <v>445</v>
      </c>
      <c r="C136" s="135"/>
      <c r="D136" s="138"/>
      <c r="E136" s="138"/>
      <c r="F136" s="10" t="s">
        <v>58</v>
      </c>
      <c r="G136" s="10" t="s">
        <v>326</v>
      </c>
      <c r="H136" s="10" t="s">
        <v>59</v>
      </c>
      <c r="I136" s="12"/>
      <c r="J136" s="12"/>
      <c r="K136" s="13"/>
      <c r="L136" s="14"/>
      <c r="M136" s="15"/>
      <c r="N136" s="25"/>
      <c r="O136" s="25"/>
      <c r="P136" s="25"/>
      <c r="Q136" s="25"/>
      <c r="R136" s="25"/>
      <c r="S136" s="25"/>
    </row>
    <row r="137" spans="1:19" ht="78" customHeight="1">
      <c r="A137" s="78">
        <v>902</v>
      </c>
      <c r="B137" s="45" t="s">
        <v>445</v>
      </c>
      <c r="C137" s="11"/>
      <c r="D137" s="10"/>
      <c r="E137" s="10"/>
      <c r="F137" s="10" t="s">
        <v>33</v>
      </c>
      <c r="G137" s="10" t="s">
        <v>111</v>
      </c>
      <c r="H137" s="10" t="s">
        <v>148</v>
      </c>
      <c r="I137" s="12"/>
      <c r="J137" s="12"/>
      <c r="K137" s="13"/>
      <c r="L137" s="14"/>
      <c r="M137" s="15"/>
      <c r="N137" s="25"/>
      <c r="O137" s="25"/>
      <c r="P137" s="25"/>
      <c r="Q137" s="25"/>
      <c r="R137" s="25"/>
      <c r="S137" s="25"/>
    </row>
    <row r="138" spans="1:19" ht="79.5" customHeight="1">
      <c r="A138" s="78">
        <v>902</v>
      </c>
      <c r="B138" s="45" t="s">
        <v>445</v>
      </c>
      <c r="C138" s="11"/>
      <c r="D138" s="10"/>
      <c r="E138" s="10"/>
      <c r="F138" s="10" t="s">
        <v>0</v>
      </c>
      <c r="G138" s="10" t="s">
        <v>111</v>
      </c>
      <c r="H138" s="10" t="s">
        <v>150</v>
      </c>
      <c r="I138" s="12"/>
      <c r="J138" s="12"/>
      <c r="K138" s="13"/>
      <c r="L138" s="14"/>
      <c r="M138" s="15"/>
      <c r="N138" s="25"/>
      <c r="O138" s="25"/>
      <c r="P138" s="25"/>
      <c r="Q138" s="25"/>
      <c r="R138" s="25"/>
      <c r="S138" s="25"/>
    </row>
    <row r="139" spans="1:19" ht="75.75" customHeight="1">
      <c r="A139" s="87">
        <v>902</v>
      </c>
      <c r="B139" s="44" t="s">
        <v>447</v>
      </c>
      <c r="C139" s="79" t="s">
        <v>446</v>
      </c>
      <c r="D139" s="21" t="s">
        <v>448</v>
      </c>
      <c r="E139" s="118" t="s">
        <v>70</v>
      </c>
      <c r="F139" s="498"/>
      <c r="G139" s="498"/>
      <c r="H139" s="498"/>
      <c r="I139" s="498"/>
      <c r="J139" s="498"/>
      <c r="K139" s="498"/>
      <c r="L139" s="498"/>
      <c r="M139" s="499"/>
      <c r="N139" s="90">
        <f aca="true" t="shared" si="24" ref="N139:S139">SUM(N140:N149)</f>
        <v>13637.7</v>
      </c>
      <c r="O139" s="90">
        <f t="shared" si="24"/>
        <v>13607.999999999998</v>
      </c>
      <c r="P139" s="90">
        <f t="shared" si="24"/>
        <v>16941.999999999996</v>
      </c>
      <c r="Q139" s="90">
        <f t="shared" si="24"/>
        <v>9264.6</v>
      </c>
      <c r="R139" s="90">
        <f t="shared" si="24"/>
        <v>9264.6</v>
      </c>
      <c r="S139" s="90">
        <f t="shared" si="24"/>
        <v>9264.6</v>
      </c>
    </row>
    <row r="140" spans="1:19" ht="44.25" customHeight="1">
      <c r="A140" s="216">
        <v>902</v>
      </c>
      <c r="B140" s="207" t="s">
        <v>447</v>
      </c>
      <c r="C140" s="189"/>
      <c r="D140" s="204"/>
      <c r="E140" s="204"/>
      <c r="F140" s="204" t="s">
        <v>76</v>
      </c>
      <c r="G140" s="204" t="s">
        <v>222</v>
      </c>
      <c r="H140" s="204" t="s">
        <v>78</v>
      </c>
      <c r="I140" s="205">
        <v>1100</v>
      </c>
      <c r="J140" s="205">
        <v>1</v>
      </c>
      <c r="K140" s="206" t="s">
        <v>223</v>
      </c>
      <c r="L140" s="14">
        <v>610</v>
      </c>
      <c r="M140" s="15"/>
      <c r="N140" s="25">
        <v>8499.4</v>
      </c>
      <c r="O140" s="25">
        <v>8499.4</v>
      </c>
      <c r="P140" s="25">
        <v>8671.8</v>
      </c>
      <c r="Q140" s="25">
        <v>9264.6</v>
      </c>
      <c r="R140" s="25">
        <v>9264.6</v>
      </c>
      <c r="S140" s="25">
        <v>9264.6</v>
      </c>
    </row>
    <row r="141" spans="1:19" ht="34.5" customHeight="1">
      <c r="A141" s="88">
        <v>902</v>
      </c>
      <c r="B141" s="45" t="s">
        <v>447</v>
      </c>
      <c r="C141" s="89"/>
      <c r="D141" s="10"/>
      <c r="E141" s="10"/>
      <c r="F141" s="10" t="s">
        <v>351</v>
      </c>
      <c r="G141" s="10" t="s">
        <v>224</v>
      </c>
      <c r="H141" s="10" t="s">
        <v>352</v>
      </c>
      <c r="I141" s="12">
        <v>1100</v>
      </c>
      <c r="J141" s="12">
        <v>1</v>
      </c>
      <c r="K141" s="13" t="s">
        <v>228</v>
      </c>
      <c r="L141" s="14">
        <v>120</v>
      </c>
      <c r="M141" s="15">
        <v>0</v>
      </c>
      <c r="N141" s="25">
        <v>466.6</v>
      </c>
      <c r="O141" s="25">
        <v>464.9</v>
      </c>
      <c r="P141" s="25">
        <v>169.3</v>
      </c>
      <c r="Q141" s="25"/>
      <c r="R141" s="25"/>
      <c r="S141" s="25"/>
    </row>
    <row r="142" spans="1:19" ht="36" customHeight="1">
      <c r="A142" s="88">
        <v>902</v>
      </c>
      <c r="B142" s="45" t="s">
        <v>447</v>
      </c>
      <c r="C142" s="89"/>
      <c r="D142" s="10"/>
      <c r="E142" s="10"/>
      <c r="F142" s="10" t="s">
        <v>58</v>
      </c>
      <c r="G142" s="10" t="s">
        <v>224</v>
      </c>
      <c r="H142" s="10" t="s">
        <v>59</v>
      </c>
      <c r="I142" s="12">
        <v>1100</v>
      </c>
      <c r="J142" s="12">
        <v>1</v>
      </c>
      <c r="K142" s="13" t="s">
        <v>228</v>
      </c>
      <c r="L142" s="14">
        <v>240</v>
      </c>
      <c r="M142" s="15">
        <v>0</v>
      </c>
      <c r="N142" s="25">
        <v>124.8</v>
      </c>
      <c r="O142" s="25">
        <v>119.8</v>
      </c>
      <c r="P142" s="25">
        <v>50.3</v>
      </c>
      <c r="Q142" s="25"/>
      <c r="R142" s="25"/>
      <c r="S142" s="25"/>
    </row>
    <row r="143" spans="1:19" ht="58.5" customHeight="1">
      <c r="A143" s="88">
        <v>902</v>
      </c>
      <c r="B143" s="45" t="s">
        <v>447</v>
      </c>
      <c r="C143" s="89"/>
      <c r="D143" s="10"/>
      <c r="E143" s="10"/>
      <c r="F143" s="10" t="s">
        <v>225</v>
      </c>
      <c r="G143" s="10" t="s">
        <v>226</v>
      </c>
      <c r="H143" s="10" t="s">
        <v>227</v>
      </c>
      <c r="I143" s="12">
        <v>1100</v>
      </c>
      <c r="J143" s="12">
        <v>1</v>
      </c>
      <c r="K143" s="13" t="s">
        <v>228</v>
      </c>
      <c r="L143" s="14">
        <v>850</v>
      </c>
      <c r="M143" s="15">
        <v>0</v>
      </c>
      <c r="N143" s="25">
        <v>100</v>
      </c>
      <c r="O143" s="25">
        <v>100</v>
      </c>
      <c r="P143" s="25"/>
      <c r="Q143" s="25"/>
      <c r="R143" s="25"/>
      <c r="S143" s="25"/>
    </row>
    <row r="144" spans="1:19" ht="72.75" customHeight="1">
      <c r="A144" s="88">
        <v>902</v>
      </c>
      <c r="B144" s="45" t="s">
        <v>447</v>
      </c>
      <c r="C144" s="89"/>
      <c r="D144" s="10"/>
      <c r="E144" s="10"/>
      <c r="F144" s="10" t="s">
        <v>487</v>
      </c>
      <c r="G144" s="10" t="s">
        <v>111</v>
      </c>
      <c r="H144" s="10" t="s">
        <v>488</v>
      </c>
      <c r="I144" s="12">
        <v>1100</v>
      </c>
      <c r="J144" s="12">
        <v>1</v>
      </c>
      <c r="K144" s="13" t="s">
        <v>113</v>
      </c>
      <c r="L144" s="14">
        <v>240</v>
      </c>
      <c r="M144" s="15">
        <v>310</v>
      </c>
      <c r="N144" s="25">
        <v>175</v>
      </c>
      <c r="O144" s="25">
        <v>175</v>
      </c>
      <c r="P144" s="25"/>
      <c r="Q144" s="25"/>
      <c r="R144" s="25"/>
      <c r="S144" s="25"/>
    </row>
    <row r="145" spans="1:19" ht="123.75">
      <c r="A145" s="88">
        <v>902</v>
      </c>
      <c r="B145" s="45" t="s">
        <v>447</v>
      </c>
      <c r="C145" s="89"/>
      <c r="D145" s="10"/>
      <c r="E145" s="10"/>
      <c r="F145" s="10" t="s">
        <v>229</v>
      </c>
      <c r="G145" s="10" t="s">
        <v>111</v>
      </c>
      <c r="H145" s="10" t="s">
        <v>230</v>
      </c>
      <c r="I145" s="12">
        <v>1100</v>
      </c>
      <c r="J145" s="12">
        <v>1</v>
      </c>
      <c r="K145" s="13" t="s">
        <v>113</v>
      </c>
      <c r="L145" s="14">
        <v>610</v>
      </c>
      <c r="M145" s="15">
        <v>310</v>
      </c>
      <c r="N145" s="25">
        <v>1022.5</v>
      </c>
      <c r="O145" s="25">
        <v>1022.1</v>
      </c>
      <c r="P145" s="25"/>
      <c r="Q145" s="25"/>
      <c r="R145" s="25"/>
      <c r="S145" s="25"/>
    </row>
    <row r="146" spans="1:19" ht="81.75" customHeight="1">
      <c r="A146" s="101">
        <v>902</v>
      </c>
      <c r="B146" s="45" t="s">
        <v>447</v>
      </c>
      <c r="C146" s="89"/>
      <c r="D146" s="10"/>
      <c r="E146" s="10"/>
      <c r="F146" s="10" t="s">
        <v>63</v>
      </c>
      <c r="G146" s="10" t="s">
        <v>165</v>
      </c>
      <c r="H146" s="10" t="s">
        <v>64</v>
      </c>
      <c r="I146" s="12">
        <v>1100</v>
      </c>
      <c r="J146" s="12">
        <v>1</v>
      </c>
      <c r="K146" s="13" t="s">
        <v>554</v>
      </c>
      <c r="L146" s="14">
        <v>410</v>
      </c>
      <c r="M146" s="15">
        <v>310</v>
      </c>
      <c r="N146" s="25">
        <v>0</v>
      </c>
      <c r="O146" s="25">
        <v>0</v>
      </c>
      <c r="P146" s="25">
        <v>320</v>
      </c>
      <c r="Q146" s="25"/>
      <c r="R146" s="25"/>
      <c r="S146" s="25"/>
    </row>
    <row r="147" spans="1:19" ht="90">
      <c r="A147" s="101">
        <v>902</v>
      </c>
      <c r="B147" s="45" t="s">
        <v>447</v>
      </c>
      <c r="C147" s="89"/>
      <c r="D147" s="10"/>
      <c r="E147" s="10"/>
      <c r="F147" s="10" t="s">
        <v>231</v>
      </c>
      <c r="G147" s="10" t="s">
        <v>165</v>
      </c>
      <c r="H147" s="10" t="s">
        <v>151</v>
      </c>
      <c r="I147" s="12">
        <v>1100</v>
      </c>
      <c r="J147" s="12">
        <v>2</v>
      </c>
      <c r="K147" s="13" t="s">
        <v>554</v>
      </c>
      <c r="L147" s="14">
        <v>410</v>
      </c>
      <c r="M147" s="15">
        <v>310</v>
      </c>
      <c r="N147" s="25"/>
      <c r="O147" s="25"/>
      <c r="P147" s="25">
        <v>3865.3</v>
      </c>
      <c r="Q147" s="25"/>
      <c r="R147" s="25"/>
      <c r="S147" s="25"/>
    </row>
    <row r="148" spans="1:19" ht="96.75" customHeight="1">
      <c r="A148" s="101">
        <v>902</v>
      </c>
      <c r="B148" s="45" t="s">
        <v>447</v>
      </c>
      <c r="C148" s="89"/>
      <c r="D148" s="10"/>
      <c r="E148" s="10"/>
      <c r="F148" s="10" t="s">
        <v>489</v>
      </c>
      <c r="G148" s="10" t="s">
        <v>111</v>
      </c>
      <c r="H148" s="10" t="s">
        <v>232</v>
      </c>
      <c r="I148" s="12">
        <v>1100</v>
      </c>
      <c r="J148" s="12">
        <v>2</v>
      </c>
      <c r="K148" s="13" t="s">
        <v>53</v>
      </c>
      <c r="L148" s="14">
        <v>410</v>
      </c>
      <c r="M148" s="15">
        <v>310</v>
      </c>
      <c r="N148" s="25">
        <v>1624.7</v>
      </c>
      <c r="O148" s="25">
        <v>1613.4</v>
      </c>
      <c r="P148" s="25"/>
      <c r="Q148" s="25"/>
      <c r="R148" s="25"/>
      <c r="S148" s="25"/>
    </row>
    <row r="149" spans="1:19" ht="96" customHeight="1">
      <c r="A149" s="101">
        <v>902</v>
      </c>
      <c r="B149" s="45" t="s">
        <v>447</v>
      </c>
      <c r="C149" s="89"/>
      <c r="D149" s="23"/>
      <c r="E149" s="10"/>
      <c r="F149" s="91" t="s">
        <v>244</v>
      </c>
      <c r="G149" s="10" t="s">
        <v>111</v>
      </c>
      <c r="H149" s="10" t="s">
        <v>243</v>
      </c>
      <c r="I149" s="12">
        <v>1100</v>
      </c>
      <c r="J149" s="12">
        <v>2</v>
      </c>
      <c r="K149" s="13" t="s">
        <v>54</v>
      </c>
      <c r="L149" s="14">
        <v>410</v>
      </c>
      <c r="M149" s="15">
        <v>310</v>
      </c>
      <c r="N149" s="25">
        <v>1624.7</v>
      </c>
      <c r="O149" s="25">
        <v>1613.4</v>
      </c>
      <c r="P149" s="25">
        <v>3865.3</v>
      </c>
      <c r="Q149" s="25"/>
      <c r="R149" s="25"/>
      <c r="S149" s="25"/>
    </row>
    <row r="150" spans="1:19" ht="96.75" customHeight="1">
      <c r="A150" s="101">
        <v>902</v>
      </c>
      <c r="B150" s="45" t="s">
        <v>447</v>
      </c>
      <c r="C150" s="193"/>
      <c r="D150" s="137"/>
      <c r="E150" s="138"/>
      <c r="F150" s="194" t="s">
        <v>490</v>
      </c>
      <c r="G150" s="10" t="s">
        <v>111</v>
      </c>
      <c r="H150" s="10" t="s">
        <v>491</v>
      </c>
      <c r="I150" s="97"/>
      <c r="J150" s="97"/>
      <c r="K150" s="98"/>
      <c r="L150" s="99"/>
      <c r="M150" s="102"/>
      <c r="N150" s="279"/>
      <c r="O150" s="280"/>
      <c r="P150" s="279"/>
      <c r="Q150" s="25"/>
      <c r="R150" s="25"/>
      <c r="S150" s="25"/>
    </row>
    <row r="151" spans="1:19" ht="60" customHeight="1">
      <c r="A151" s="82">
        <v>902</v>
      </c>
      <c r="B151" s="48">
        <v>30200000</v>
      </c>
      <c r="C151" s="82" t="s">
        <v>449</v>
      </c>
      <c r="D151" s="500" t="s">
        <v>483</v>
      </c>
      <c r="E151" s="501"/>
      <c r="F151" s="501"/>
      <c r="G151" s="501"/>
      <c r="H151" s="501"/>
      <c r="I151" s="501"/>
      <c r="J151" s="501"/>
      <c r="K151" s="501"/>
      <c r="L151" s="501"/>
      <c r="M151" s="533"/>
      <c r="N151" s="39">
        <f aca="true" t="shared" si="25" ref="N151:S151">SUM(N152++N162+N166+N170+N174+N184+N189+N194)</f>
        <v>83790.99999999999</v>
      </c>
      <c r="O151" s="39">
        <f t="shared" si="25"/>
        <v>83146.8</v>
      </c>
      <c r="P151" s="39">
        <f t="shared" si="25"/>
        <v>69681.29999999999</v>
      </c>
      <c r="Q151" s="39">
        <f t="shared" si="25"/>
        <v>78387.7</v>
      </c>
      <c r="R151" s="39">
        <f t="shared" si="25"/>
        <v>80167.90000000001</v>
      </c>
      <c r="S151" s="39">
        <f t="shared" si="25"/>
        <v>76766.7</v>
      </c>
    </row>
    <row r="152" spans="1:19" ht="66.75" customHeight="1">
      <c r="A152" s="77">
        <v>902</v>
      </c>
      <c r="B152" s="47" t="s">
        <v>290</v>
      </c>
      <c r="C152" s="79" t="s">
        <v>450</v>
      </c>
      <c r="D152" s="21" t="s">
        <v>452</v>
      </c>
      <c r="E152" s="118" t="s">
        <v>70</v>
      </c>
      <c r="F152" s="499"/>
      <c r="G152" s="531"/>
      <c r="H152" s="531"/>
      <c r="I152" s="531"/>
      <c r="J152" s="531"/>
      <c r="K152" s="531"/>
      <c r="L152" s="531"/>
      <c r="M152" s="532"/>
      <c r="N152" s="33">
        <f aca="true" t="shared" si="26" ref="N152:S152">SUM(N153:N161)</f>
        <v>18090.8</v>
      </c>
      <c r="O152" s="33">
        <f t="shared" si="26"/>
        <v>17988.899999999998</v>
      </c>
      <c r="P152" s="33">
        <f t="shared" si="26"/>
        <v>15069.000000000002</v>
      </c>
      <c r="Q152" s="33">
        <f t="shared" si="26"/>
        <v>16577.800000000003</v>
      </c>
      <c r="R152" s="33">
        <f t="shared" si="26"/>
        <v>16575.500000000004</v>
      </c>
      <c r="S152" s="33">
        <f t="shared" si="26"/>
        <v>16574.300000000003</v>
      </c>
    </row>
    <row r="153" spans="1:29" ht="67.5">
      <c r="A153" s="78">
        <v>902</v>
      </c>
      <c r="B153" s="45" t="s">
        <v>290</v>
      </c>
      <c r="C153" s="11"/>
      <c r="D153" s="10"/>
      <c r="E153" s="10"/>
      <c r="F153" s="10" t="s">
        <v>76</v>
      </c>
      <c r="G153" s="10" t="s">
        <v>77</v>
      </c>
      <c r="H153" s="10" t="s">
        <v>78</v>
      </c>
      <c r="I153" s="28" t="s">
        <v>74</v>
      </c>
      <c r="J153" s="12">
        <v>2</v>
      </c>
      <c r="K153" s="13" t="s">
        <v>168</v>
      </c>
      <c r="L153" s="14">
        <v>120</v>
      </c>
      <c r="M153" s="15">
        <v>210</v>
      </c>
      <c r="N153" s="25">
        <v>189.9</v>
      </c>
      <c r="O153" s="25">
        <v>189.9</v>
      </c>
      <c r="P153" s="25">
        <v>382.8</v>
      </c>
      <c r="Q153" s="25">
        <v>398.1</v>
      </c>
      <c r="R153" s="25">
        <v>398.1</v>
      </c>
      <c r="S153" s="25">
        <v>398.1</v>
      </c>
      <c r="V153" s="50">
        <f>SUM(N152+N162)</f>
        <v>46281.6</v>
      </c>
      <c r="W153" s="50">
        <f aca="true" t="shared" si="27" ref="W153:AC153">SUM(O152+O162)</f>
        <v>46096</v>
      </c>
      <c r="X153" s="50">
        <f t="shared" si="27"/>
        <v>45690.6</v>
      </c>
      <c r="Y153" s="50">
        <f t="shared" si="27"/>
        <v>49334.5</v>
      </c>
      <c r="Z153" s="50">
        <f t="shared" si="27"/>
        <v>49332.200000000004</v>
      </c>
      <c r="AA153" s="50">
        <f t="shared" si="27"/>
        <v>49331</v>
      </c>
      <c r="AB153" s="50">
        <f t="shared" si="27"/>
        <v>0</v>
      </c>
      <c r="AC153" s="50">
        <f t="shared" si="27"/>
        <v>0</v>
      </c>
    </row>
    <row r="154" spans="1:27" ht="44.25" customHeight="1">
      <c r="A154" s="78">
        <v>902</v>
      </c>
      <c r="B154" s="45" t="s">
        <v>290</v>
      </c>
      <c r="C154" s="11"/>
      <c r="D154" s="10"/>
      <c r="E154" s="10"/>
      <c r="F154" s="10" t="s">
        <v>351</v>
      </c>
      <c r="G154" s="10" t="s">
        <v>315</v>
      </c>
      <c r="H154" s="10" t="s">
        <v>352</v>
      </c>
      <c r="I154" s="28" t="s">
        <v>74</v>
      </c>
      <c r="J154" s="12">
        <v>4</v>
      </c>
      <c r="K154" s="13" t="s">
        <v>167</v>
      </c>
      <c r="L154" s="14">
        <v>120</v>
      </c>
      <c r="M154" s="15">
        <v>210</v>
      </c>
      <c r="N154" s="25">
        <v>8438.8</v>
      </c>
      <c r="O154" s="25">
        <v>8427.1</v>
      </c>
      <c r="P154" s="25">
        <v>9035.7</v>
      </c>
      <c r="Q154" s="25">
        <v>9676.3</v>
      </c>
      <c r="R154" s="25">
        <v>9674</v>
      </c>
      <c r="S154" s="25">
        <v>9672.8</v>
      </c>
      <c r="Y154" s="50">
        <f>SUM(Q154+Q155+Q156+Q164)</f>
        <v>47543.7</v>
      </c>
      <c r="Z154" s="50">
        <f>SUM(R154+R155+R156+R164)</f>
        <v>47541.4</v>
      </c>
      <c r="AA154" s="50">
        <f>SUM(S154+S155+S156+S164)</f>
        <v>47540.2</v>
      </c>
    </row>
    <row r="155" spans="1:19" ht="42" customHeight="1">
      <c r="A155" s="78">
        <v>902</v>
      </c>
      <c r="B155" s="45" t="s">
        <v>290</v>
      </c>
      <c r="C155" s="11"/>
      <c r="D155" s="10"/>
      <c r="E155" s="10"/>
      <c r="F155" s="10" t="s">
        <v>58</v>
      </c>
      <c r="G155" s="10" t="s">
        <v>315</v>
      </c>
      <c r="H155" s="10" t="s">
        <v>59</v>
      </c>
      <c r="I155" s="28" t="s">
        <v>74</v>
      </c>
      <c r="J155" s="12">
        <v>4</v>
      </c>
      <c r="K155" s="13" t="s">
        <v>167</v>
      </c>
      <c r="L155" s="14">
        <v>240</v>
      </c>
      <c r="M155" s="15">
        <v>210</v>
      </c>
      <c r="N155" s="25">
        <v>5553.3</v>
      </c>
      <c r="O155" s="25">
        <v>5472.7</v>
      </c>
      <c r="P155" s="25">
        <v>4634.6</v>
      </c>
      <c r="Q155" s="25">
        <v>5908.6</v>
      </c>
      <c r="R155" s="25">
        <v>5908.6</v>
      </c>
      <c r="S155" s="25">
        <v>5908.6</v>
      </c>
    </row>
    <row r="156" spans="1:19" ht="67.5">
      <c r="A156" s="78">
        <v>902</v>
      </c>
      <c r="B156" s="45" t="s">
        <v>290</v>
      </c>
      <c r="C156" s="11"/>
      <c r="D156" s="10"/>
      <c r="E156" s="10"/>
      <c r="F156" s="10" t="s">
        <v>277</v>
      </c>
      <c r="G156" s="10"/>
      <c r="H156" s="10"/>
      <c r="I156" s="28" t="s">
        <v>74</v>
      </c>
      <c r="J156" s="12">
        <v>4</v>
      </c>
      <c r="K156" s="13" t="s">
        <v>167</v>
      </c>
      <c r="L156" s="14">
        <v>850</v>
      </c>
      <c r="M156" s="15">
        <v>0</v>
      </c>
      <c r="N156" s="25">
        <v>913.3</v>
      </c>
      <c r="O156" s="25">
        <v>903.8</v>
      </c>
      <c r="P156" s="25">
        <v>635.6</v>
      </c>
      <c r="Q156" s="25">
        <v>520.4</v>
      </c>
      <c r="R156" s="25">
        <v>520.4</v>
      </c>
      <c r="S156" s="25">
        <v>520.4</v>
      </c>
    </row>
    <row r="157" spans="1:19" ht="39.75" customHeight="1">
      <c r="A157" s="78">
        <v>902</v>
      </c>
      <c r="B157" s="45" t="s">
        <v>290</v>
      </c>
      <c r="C157" s="11"/>
      <c r="D157" s="10"/>
      <c r="E157" s="10"/>
      <c r="F157" s="10" t="s">
        <v>278</v>
      </c>
      <c r="G157" s="10"/>
      <c r="H157" s="10"/>
      <c r="I157" s="28" t="s">
        <v>74</v>
      </c>
      <c r="J157" s="12">
        <v>13</v>
      </c>
      <c r="K157" s="13" t="s">
        <v>169</v>
      </c>
      <c r="L157" s="14">
        <v>850</v>
      </c>
      <c r="M157" s="15"/>
      <c r="N157" s="25">
        <v>74.4</v>
      </c>
      <c r="O157" s="25">
        <v>74.3</v>
      </c>
      <c r="P157" s="25">
        <v>74.4</v>
      </c>
      <c r="Q157" s="25">
        <v>74.4</v>
      </c>
      <c r="R157" s="25">
        <v>74.4</v>
      </c>
      <c r="S157" s="25">
        <v>74.4</v>
      </c>
    </row>
    <row r="158" spans="1:19" ht="93" customHeight="1">
      <c r="A158" s="78">
        <v>902</v>
      </c>
      <c r="B158" s="45" t="s">
        <v>290</v>
      </c>
      <c r="C158" s="11"/>
      <c r="D158" s="10"/>
      <c r="E158" s="10"/>
      <c r="F158" s="10" t="s">
        <v>7</v>
      </c>
      <c r="G158" s="10" t="s">
        <v>172</v>
      </c>
      <c r="H158" s="54" t="s">
        <v>374</v>
      </c>
      <c r="I158" s="28" t="s">
        <v>74</v>
      </c>
      <c r="J158" s="12">
        <v>13</v>
      </c>
      <c r="K158" s="13" t="s">
        <v>238</v>
      </c>
      <c r="L158" s="14">
        <v>240</v>
      </c>
      <c r="M158" s="15"/>
      <c r="N158" s="25">
        <v>0</v>
      </c>
      <c r="O158" s="25">
        <v>0</v>
      </c>
      <c r="P158" s="25">
        <v>0.2</v>
      </c>
      <c r="Q158" s="25"/>
      <c r="R158" s="25"/>
      <c r="S158" s="25"/>
    </row>
    <row r="159" spans="1:19" ht="93" customHeight="1">
      <c r="A159" s="78">
        <v>902</v>
      </c>
      <c r="B159" s="45" t="s">
        <v>290</v>
      </c>
      <c r="C159" s="11"/>
      <c r="D159" s="10"/>
      <c r="E159" s="10"/>
      <c r="F159" s="10" t="s">
        <v>65</v>
      </c>
      <c r="G159" s="10"/>
      <c r="H159" s="54"/>
      <c r="I159" s="28" t="s">
        <v>74</v>
      </c>
      <c r="J159" s="12">
        <v>13</v>
      </c>
      <c r="K159" s="13" t="s">
        <v>238</v>
      </c>
      <c r="L159" s="14">
        <v>830</v>
      </c>
      <c r="M159" s="15"/>
      <c r="N159" s="25">
        <v>2921.1</v>
      </c>
      <c r="O159" s="25">
        <v>2921.1</v>
      </c>
      <c r="P159" s="25">
        <v>305.6</v>
      </c>
      <c r="Q159" s="25"/>
      <c r="R159" s="25"/>
      <c r="S159" s="25"/>
    </row>
    <row r="160" spans="1:19" ht="146.25">
      <c r="A160" s="78">
        <v>902</v>
      </c>
      <c r="B160" s="45" t="s">
        <v>290</v>
      </c>
      <c r="C160" s="11"/>
      <c r="D160" s="10"/>
      <c r="E160" s="10"/>
      <c r="F160" s="10" t="s">
        <v>555</v>
      </c>
      <c r="G160" s="10"/>
      <c r="H160" s="10"/>
      <c r="I160" s="28" t="s">
        <v>74</v>
      </c>
      <c r="J160" s="12">
        <v>13</v>
      </c>
      <c r="K160" s="13" t="s">
        <v>238</v>
      </c>
      <c r="L160" s="14">
        <v>850</v>
      </c>
      <c r="M160" s="15"/>
      <c r="N160" s="25">
        <v>0</v>
      </c>
      <c r="O160" s="25">
        <v>0</v>
      </c>
      <c r="P160" s="25">
        <v>0.1</v>
      </c>
      <c r="Q160" s="25"/>
      <c r="R160" s="25"/>
      <c r="S160" s="25"/>
    </row>
    <row r="161" spans="1:19" ht="123.75">
      <c r="A161" s="78">
        <v>902</v>
      </c>
      <c r="B161" s="45" t="s">
        <v>290</v>
      </c>
      <c r="C161" s="11"/>
      <c r="D161" s="10"/>
      <c r="E161" s="10"/>
      <c r="F161" s="10" t="s">
        <v>558</v>
      </c>
      <c r="G161" s="10"/>
      <c r="H161" s="10"/>
      <c r="I161" s="28"/>
      <c r="J161" s="12"/>
      <c r="K161" s="13"/>
      <c r="L161" s="14"/>
      <c r="M161" s="15"/>
      <c r="N161" s="25"/>
      <c r="O161" s="25"/>
      <c r="P161" s="25"/>
      <c r="Q161" s="25"/>
      <c r="R161" s="25"/>
      <c r="S161" s="25"/>
    </row>
    <row r="162" spans="1:19" ht="63.75" customHeight="1">
      <c r="A162" s="77">
        <v>902</v>
      </c>
      <c r="B162" s="47" t="s">
        <v>392</v>
      </c>
      <c r="C162" s="79" t="s">
        <v>451</v>
      </c>
      <c r="D162" s="21" t="s">
        <v>453</v>
      </c>
      <c r="E162" s="118" t="s">
        <v>70</v>
      </c>
      <c r="F162" s="499"/>
      <c r="G162" s="531"/>
      <c r="H162" s="531"/>
      <c r="I162" s="531"/>
      <c r="J162" s="531"/>
      <c r="K162" s="531"/>
      <c r="L162" s="531"/>
      <c r="M162" s="532"/>
      <c r="N162" s="33">
        <f aca="true" t="shared" si="28" ref="N162:S162">SUM(N163:N165)</f>
        <v>28190.8</v>
      </c>
      <c r="O162" s="33">
        <f t="shared" si="28"/>
        <v>28107.100000000002</v>
      </c>
      <c r="P162" s="33">
        <f t="shared" si="28"/>
        <v>30621.6</v>
      </c>
      <c r="Q162" s="33">
        <f t="shared" si="28"/>
        <v>32756.7</v>
      </c>
      <c r="R162" s="33">
        <f t="shared" si="28"/>
        <v>32756.7</v>
      </c>
      <c r="S162" s="33">
        <f t="shared" si="28"/>
        <v>32756.7</v>
      </c>
    </row>
    <row r="163" spans="1:19" ht="56.25" customHeight="1">
      <c r="A163" s="78">
        <v>902</v>
      </c>
      <c r="B163" s="45" t="s">
        <v>392</v>
      </c>
      <c r="C163" s="11"/>
      <c r="D163" s="10"/>
      <c r="E163" s="10"/>
      <c r="F163" s="10" t="s">
        <v>76</v>
      </c>
      <c r="G163" s="10" t="s">
        <v>77</v>
      </c>
      <c r="H163" s="10" t="s">
        <v>78</v>
      </c>
      <c r="I163" s="28" t="s">
        <v>74</v>
      </c>
      <c r="J163" s="12">
        <v>2</v>
      </c>
      <c r="K163" s="13" t="s">
        <v>168</v>
      </c>
      <c r="L163" s="14">
        <v>120</v>
      </c>
      <c r="M163" s="15">
        <v>210</v>
      </c>
      <c r="N163" s="25">
        <v>632.8</v>
      </c>
      <c r="O163" s="25">
        <v>632.7</v>
      </c>
      <c r="P163" s="25">
        <v>1267.5</v>
      </c>
      <c r="Q163" s="25">
        <v>1318.3</v>
      </c>
      <c r="R163" s="25">
        <v>1318.3</v>
      </c>
      <c r="S163" s="25">
        <v>1318.3</v>
      </c>
    </row>
    <row r="164" spans="1:19" ht="34.5" customHeight="1">
      <c r="A164" s="78">
        <v>902</v>
      </c>
      <c r="B164" s="45" t="s">
        <v>392</v>
      </c>
      <c r="C164" s="11"/>
      <c r="D164" s="10"/>
      <c r="E164" s="10"/>
      <c r="F164" s="10" t="s">
        <v>351</v>
      </c>
      <c r="G164" s="10" t="s">
        <v>315</v>
      </c>
      <c r="H164" s="10" t="s">
        <v>352</v>
      </c>
      <c r="I164" s="28" t="s">
        <v>74</v>
      </c>
      <c r="J164" s="12">
        <v>4</v>
      </c>
      <c r="K164" s="13" t="s">
        <v>167</v>
      </c>
      <c r="L164" s="14">
        <v>120</v>
      </c>
      <c r="M164" s="15">
        <v>210</v>
      </c>
      <c r="N164" s="25">
        <v>27558</v>
      </c>
      <c r="O164" s="25">
        <v>27474.4</v>
      </c>
      <c r="P164" s="25">
        <v>29354.1</v>
      </c>
      <c r="Q164" s="25">
        <v>31438.4</v>
      </c>
      <c r="R164" s="25">
        <v>31438.4</v>
      </c>
      <c r="S164" s="25">
        <v>31438.4</v>
      </c>
    </row>
    <row r="165" spans="1:19" ht="35.25" customHeight="1">
      <c r="A165" s="78">
        <v>902</v>
      </c>
      <c r="B165" s="45" t="s">
        <v>392</v>
      </c>
      <c r="C165" s="11"/>
      <c r="D165" s="10"/>
      <c r="E165" s="10"/>
      <c r="F165" s="10" t="s">
        <v>58</v>
      </c>
      <c r="G165" s="10" t="s">
        <v>315</v>
      </c>
      <c r="H165" s="10" t="s">
        <v>59</v>
      </c>
      <c r="I165" s="28"/>
      <c r="J165" s="12"/>
      <c r="K165" s="13"/>
      <c r="L165" s="14"/>
      <c r="M165" s="15"/>
      <c r="N165" s="25"/>
      <c r="O165" s="25"/>
      <c r="P165" s="25"/>
      <c r="Q165" s="25"/>
      <c r="R165" s="25"/>
      <c r="S165" s="25"/>
    </row>
    <row r="166" spans="1:19" ht="168">
      <c r="A166" s="79">
        <v>902</v>
      </c>
      <c r="B166" s="44" t="s">
        <v>455</v>
      </c>
      <c r="C166" s="79" t="s">
        <v>454</v>
      </c>
      <c r="D166" s="21" t="s">
        <v>497</v>
      </c>
      <c r="E166" s="118" t="s">
        <v>70</v>
      </c>
      <c r="F166" s="534"/>
      <c r="G166" s="535"/>
      <c r="H166" s="536"/>
      <c r="I166" s="34"/>
      <c r="J166" s="34"/>
      <c r="K166" s="35"/>
      <c r="L166" s="36"/>
      <c r="M166" s="26"/>
      <c r="N166" s="33">
        <f aca="true" t="shared" si="29" ref="N166:S166">SUM(N167)</f>
        <v>1328.2</v>
      </c>
      <c r="O166" s="33">
        <f t="shared" si="29"/>
        <v>1328.1</v>
      </c>
      <c r="P166" s="33">
        <f t="shared" si="29"/>
        <v>0</v>
      </c>
      <c r="Q166" s="33">
        <f t="shared" si="29"/>
        <v>0</v>
      </c>
      <c r="R166" s="33">
        <f t="shared" si="29"/>
        <v>0</v>
      </c>
      <c r="S166" s="33">
        <f t="shared" si="29"/>
        <v>0</v>
      </c>
    </row>
    <row r="167" spans="1:19" ht="35.25" customHeight="1">
      <c r="A167" s="78">
        <v>902</v>
      </c>
      <c r="B167" s="45" t="s">
        <v>455</v>
      </c>
      <c r="C167" s="20"/>
      <c r="D167" s="23"/>
      <c r="E167" s="23"/>
      <c r="F167" s="10" t="s">
        <v>76</v>
      </c>
      <c r="G167" s="10" t="s">
        <v>77</v>
      </c>
      <c r="H167" s="10" t="s">
        <v>78</v>
      </c>
      <c r="I167" s="12">
        <v>1300</v>
      </c>
      <c r="J167" s="12">
        <v>1</v>
      </c>
      <c r="K167" s="13" t="s">
        <v>23</v>
      </c>
      <c r="L167" s="14">
        <v>730</v>
      </c>
      <c r="M167" s="22"/>
      <c r="N167" s="43">
        <v>1328.2</v>
      </c>
      <c r="O167" s="43">
        <v>1328.1</v>
      </c>
      <c r="P167" s="43"/>
      <c r="Q167" s="43"/>
      <c r="R167" s="43"/>
      <c r="S167" s="43"/>
    </row>
    <row r="168" spans="1:19" ht="35.25" customHeight="1">
      <c r="A168" s="78">
        <v>902</v>
      </c>
      <c r="B168" s="45" t="s">
        <v>455</v>
      </c>
      <c r="C168" s="20"/>
      <c r="D168" s="23"/>
      <c r="E168" s="23"/>
      <c r="F168" s="10" t="s">
        <v>351</v>
      </c>
      <c r="G168" s="10" t="s">
        <v>331</v>
      </c>
      <c r="H168" s="10" t="s">
        <v>352</v>
      </c>
      <c r="I168" s="12"/>
      <c r="J168" s="12"/>
      <c r="K168" s="13"/>
      <c r="L168" s="14"/>
      <c r="M168" s="22"/>
      <c r="N168" s="43"/>
      <c r="O168" s="43"/>
      <c r="P168" s="43"/>
      <c r="Q168" s="43"/>
      <c r="R168" s="43"/>
      <c r="S168" s="43"/>
    </row>
    <row r="169" spans="1:19" ht="35.25" customHeight="1">
      <c r="A169" s="78">
        <v>902</v>
      </c>
      <c r="B169" s="45" t="s">
        <v>455</v>
      </c>
      <c r="C169" s="20"/>
      <c r="D169" s="10"/>
      <c r="E169" s="10"/>
      <c r="F169" s="10" t="s">
        <v>58</v>
      </c>
      <c r="G169" s="10" t="s">
        <v>331</v>
      </c>
      <c r="H169" s="10" t="s">
        <v>59</v>
      </c>
      <c r="I169" s="12"/>
      <c r="J169" s="12"/>
      <c r="K169" s="13"/>
      <c r="L169" s="14"/>
      <c r="M169" s="15"/>
      <c r="N169" s="25"/>
      <c r="O169" s="25"/>
      <c r="P169" s="25"/>
      <c r="Q169" s="25"/>
      <c r="R169" s="25"/>
      <c r="S169" s="25"/>
    </row>
    <row r="170" spans="1:19" ht="136.5">
      <c r="A170" s="79">
        <v>902</v>
      </c>
      <c r="B170" s="44" t="s">
        <v>498</v>
      </c>
      <c r="C170" s="79" t="s">
        <v>499</v>
      </c>
      <c r="D170" s="21" t="s">
        <v>500</v>
      </c>
      <c r="E170" s="118" t="s">
        <v>70</v>
      </c>
      <c r="F170" s="534"/>
      <c r="G170" s="535"/>
      <c r="H170" s="536"/>
      <c r="I170" s="34"/>
      <c r="J170" s="34"/>
      <c r="K170" s="35"/>
      <c r="L170" s="36"/>
      <c r="M170" s="26"/>
      <c r="N170" s="33">
        <f aca="true" t="shared" si="30" ref="N170:S170">SUM(N171)</f>
        <v>6.4</v>
      </c>
      <c r="O170" s="33">
        <f t="shared" si="30"/>
        <v>6.4</v>
      </c>
      <c r="P170" s="33">
        <f t="shared" si="30"/>
        <v>8.2</v>
      </c>
      <c r="Q170" s="33">
        <f t="shared" si="30"/>
        <v>178.3</v>
      </c>
      <c r="R170" s="33">
        <f t="shared" si="30"/>
        <v>1960.8</v>
      </c>
      <c r="S170" s="33">
        <f t="shared" si="30"/>
        <v>1960.8</v>
      </c>
    </row>
    <row r="171" spans="1:19" ht="146.25">
      <c r="A171" s="78">
        <v>902</v>
      </c>
      <c r="B171" s="45" t="s">
        <v>498</v>
      </c>
      <c r="C171" s="20"/>
      <c r="D171" s="23"/>
      <c r="E171" s="23"/>
      <c r="F171" s="10" t="s">
        <v>501</v>
      </c>
      <c r="G171" s="212" t="s">
        <v>504</v>
      </c>
      <c r="H171" s="212" t="s">
        <v>507</v>
      </c>
      <c r="I171" s="12">
        <v>1300</v>
      </c>
      <c r="J171" s="12">
        <v>1</v>
      </c>
      <c r="K171" s="13" t="s">
        <v>23</v>
      </c>
      <c r="L171" s="14">
        <v>730</v>
      </c>
      <c r="M171" s="22"/>
      <c r="N171" s="43">
        <v>6.4</v>
      </c>
      <c r="O171" s="43">
        <v>6.4</v>
      </c>
      <c r="P171" s="43">
        <v>8.2</v>
      </c>
      <c r="Q171" s="43">
        <v>178.3</v>
      </c>
      <c r="R171" s="43">
        <v>1960.8</v>
      </c>
      <c r="S171" s="43">
        <v>1960.8</v>
      </c>
    </row>
    <row r="172" spans="1:19" ht="123.75">
      <c r="A172" s="78">
        <v>902</v>
      </c>
      <c r="B172" s="45" t="s">
        <v>498</v>
      </c>
      <c r="C172" s="20"/>
      <c r="D172" s="23"/>
      <c r="E172" s="23"/>
      <c r="F172" s="10" t="s">
        <v>502</v>
      </c>
      <c r="G172" s="212" t="s">
        <v>504</v>
      </c>
      <c r="H172" s="212" t="s">
        <v>505</v>
      </c>
      <c r="I172" s="12"/>
      <c r="J172" s="12"/>
      <c r="K172" s="13"/>
      <c r="L172" s="14"/>
      <c r="M172" s="22"/>
      <c r="N172" s="43"/>
      <c r="O172" s="43"/>
      <c r="P172" s="43"/>
      <c r="Q172" s="43"/>
      <c r="R172" s="43"/>
      <c r="S172" s="43"/>
    </row>
    <row r="173" spans="1:19" ht="123.75">
      <c r="A173" s="78">
        <v>902</v>
      </c>
      <c r="B173" s="45" t="s">
        <v>498</v>
      </c>
      <c r="C173" s="20"/>
      <c r="D173" s="10"/>
      <c r="E173" s="10"/>
      <c r="F173" s="10" t="s">
        <v>503</v>
      </c>
      <c r="G173" s="212" t="s">
        <v>504</v>
      </c>
      <c r="H173" s="212" t="s">
        <v>506</v>
      </c>
      <c r="I173" s="12"/>
      <c r="J173" s="12"/>
      <c r="K173" s="13"/>
      <c r="L173" s="14"/>
      <c r="M173" s="15"/>
      <c r="N173" s="25"/>
      <c r="O173" s="25"/>
      <c r="P173" s="25"/>
      <c r="Q173" s="25"/>
      <c r="R173" s="25"/>
      <c r="S173" s="25"/>
    </row>
    <row r="174" spans="1:19" ht="180" customHeight="1">
      <c r="A174" s="79">
        <v>902</v>
      </c>
      <c r="B174" s="47" t="s">
        <v>458</v>
      </c>
      <c r="C174" s="79" t="s">
        <v>457</v>
      </c>
      <c r="D174" s="21" t="s">
        <v>456</v>
      </c>
      <c r="E174" s="118" t="s">
        <v>70</v>
      </c>
      <c r="F174" s="498"/>
      <c r="G174" s="498"/>
      <c r="H174" s="498"/>
      <c r="I174" s="498"/>
      <c r="J174" s="498"/>
      <c r="K174" s="498"/>
      <c r="L174" s="498"/>
      <c r="M174" s="499"/>
      <c r="N174" s="33">
        <f aca="true" t="shared" si="31" ref="N174:S174">SUM(N175+N176+N177+N178+N179+N180+N181+N182+N183)</f>
        <v>33369.1</v>
      </c>
      <c r="O174" s="33">
        <f t="shared" si="31"/>
        <v>32911.200000000004</v>
      </c>
      <c r="P174" s="33">
        <f t="shared" si="31"/>
        <v>21101.8</v>
      </c>
      <c r="Q174" s="33">
        <f t="shared" si="31"/>
        <v>25001.6</v>
      </c>
      <c r="R174" s="33">
        <f t="shared" si="31"/>
        <v>25001.6</v>
      </c>
      <c r="S174" s="33">
        <f t="shared" si="31"/>
        <v>25001.6</v>
      </c>
    </row>
    <row r="175" spans="1:19" ht="24" customHeight="1">
      <c r="A175" s="208">
        <v>902</v>
      </c>
      <c r="B175" s="207" t="s">
        <v>458</v>
      </c>
      <c r="C175" s="190"/>
      <c r="D175" s="217"/>
      <c r="E175" s="217"/>
      <c r="F175" s="204" t="s">
        <v>76</v>
      </c>
      <c r="G175" s="204" t="s">
        <v>86</v>
      </c>
      <c r="H175" s="204" t="s">
        <v>78</v>
      </c>
      <c r="I175" s="205">
        <v>100</v>
      </c>
      <c r="J175" s="205">
        <v>13</v>
      </c>
      <c r="K175" s="206" t="s">
        <v>233</v>
      </c>
      <c r="L175" s="14">
        <v>110</v>
      </c>
      <c r="M175" s="15"/>
      <c r="N175" s="25">
        <v>5992.3</v>
      </c>
      <c r="O175" s="25">
        <v>5992.3</v>
      </c>
      <c r="P175" s="25">
        <v>6334.8</v>
      </c>
      <c r="Q175" s="25">
        <v>6596.4</v>
      </c>
      <c r="R175" s="25">
        <v>6596.4</v>
      </c>
      <c r="S175" s="25">
        <v>6596.4</v>
      </c>
    </row>
    <row r="176" spans="1:19" ht="45" customHeight="1">
      <c r="A176" s="78">
        <v>902</v>
      </c>
      <c r="B176" s="45" t="s">
        <v>458</v>
      </c>
      <c r="C176" s="11"/>
      <c r="D176" s="10"/>
      <c r="E176" s="10"/>
      <c r="F176" s="10" t="s">
        <v>351</v>
      </c>
      <c r="G176" s="10" t="s">
        <v>327</v>
      </c>
      <c r="H176" s="10" t="s">
        <v>352</v>
      </c>
      <c r="I176" s="12">
        <v>100</v>
      </c>
      <c r="J176" s="12">
        <v>13</v>
      </c>
      <c r="K176" s="13" t="s">
        <v>233</v>
      </c>
      <c r="L176" s="14">
        <v>240</v>
      </c>
      <c r="M176" s="15"/>
      <c r="N176" s="25">
        <v>789</v>
      </c>
      <c r="O176" s="25">
        <v>788.9</v>
      </c>
      <c r="P176" s="25">
        <v>827.3</v>
      </c>
      <c r="Q176" s="25">
        <v>1045.4</v>
      </c>
      <c r="R176" s="25">
        <v>1045.4</v>
      </c>
      <c r="S176" s="25">
        <v>1045.4</v>
      </c>
    </row>
    <row r="177" spans="1:23" ht="48.75" customHeight="1">
      <c r="A177" s="78">
        <v>902</v>
      </c>
      <c r="B177" s="45" t="s">
        <v>458</v>
      </c>
      <c r="C177" s="11"/>
      <c r="D177" s="10"/>
      <c r="E177" s="10"/>
      <c r="F177" s="10" t="s">
        <v>351</v>
      </c>
      <c r="G177" s="10" t="s">
        <v>327</v>
      </c>
      <c r="H177" s="10" t="s">
        <v>352</v>
      </c>
      <c r="I177" s="12">
        <v>100</v>
      </c>
      <c r="J177" s="12">
        <v>13</v>
      </c>
      <c r="K177" s="13" t="s">
        <v>233</v>
      </c>
      <c r="L177" s="14">
        <v>850</v>
      </c>
      <c r="M177" s="15"/>
      <c r="N177" s="25">
        <v>8.7</v>
      </c>
      <c r="O177" s="25">
        <v>8.6</v>
      </c>
      <c r="P177" s="25">
        <v>10.8</v>
      </c>
      <c r="Q177" s="25">
        <v>10.6</v>
      </c>
      <c r="R177" s="25">
        <v>10.6</v>
      </c>
      <c r="S177" s="25">
        <v>10.6</v>
      </c>
      <c r="W177" s="50">
        <f>SUM(Q175:Q177)</f>
        <v>7652.4</v>
      </c>
    </row>
    <row r="178" spans="1:19" ht="67.5">
      <c r="A178" s="208">
        <v>902</v>
      </c>
      <c r="B178" s="207" t="s">
        <v>458</v>
      </c>
      <c r="C178" s="190"/>
      <c r="D178" s="204"/>
      <c r="E178" s="204"/>
      <c r="F178" s="204" t="s">
        <v>255</v>
      </c>
      <c r="G178" s="204" t="s">
        <v>176</v>
      </c>
      <c r="H178" s="204" t="s">
        <v>256</v>
      </c>
      <c r="I178" s="205">
        <v>100</v>
      </c>
      <c r="J178" s="205">
        <v>13</v>
      </c>
      <c r="K178" s="206" t="s">
        <v>4</v>
      </c>
      <c r="L178" s="14">
        <v>110</v>
      </c>
      <c r="M178" s="15"/>
      <c r="N178" s="180">
        <v>6302.3</v>
      </c>
      <c r="O178" s="180">
        <v>6282.9</v>
      </c>
      <c r="P178" s="25"/>
      <c r="Q178" s="25"/>
      <c r="R178" s="25"/>
      <c r="S178" s="25"/>
    </row>
    <row r="179" spans="1:19" ht="71.25" customHeight="1">
      <c r="A179" s="78">
        <v>902</v>
      </c>
      <c r="B179" s="45" t="s">
        <v>458</v>
      </c>
      <c r="C179" s="11"/>
      <c r="D179" s="10"/>
      <c r="E179" s="10"/>
      <c r="F179" s="10" t="s">
        <v>239</v>
      </c>
      <c r="G179" s="10" t="s">
        <v>176</v>
      </c>
      <c r="H179" s="10" t="s">
        <v>240</v>
      </c>
      <c r="I179" s="12">
        <v>100</v>
      </c>
      <c r="J179" s="12">
        <v>13</v>
      </c>
      <c r="K179" s="13" t="s">
        <v>4</v>
      </c>
      <c r="L179" s="14">
        <v>240</v>
      </c>
      <c r="M179" s="15"/>
      <c r="N179" s="25">
        <v>1537.9</v>
      </c>
      <c r="O179" s="25">
        <v>1502.6</v>
      </c>
      <c r="P179" s="25">
        <v>22.8</v>
      </c>
      <c r="Q179" s="25"/>
      <c r="R179" s="25"/>
      <c r="S179" s="25"/>
    </row>
    <row r="180" spans="1:19" ht="90" customHeight="1">
      <c r="A180" s="78">
        <v>902</v>
      </c>
      <c r="B180" s="45" t="s">
        <v>458</v>
      </c>
      <c r="C180" s="11"/>
      <c r="D180" s="10"/>
      <c r="E180" s="10"/>
      <c r="F180" s="54" t="s">
        <v>378</v>
      </c>
      <c r="G180" s="54" t="s">
        <v>176</v>
      </c>
      <c r="H180" s="54" t="s">
        <v>377</v>
      </c>
      <c r="I180" s="12">
        <v>100</v>
      </c>
      <c r="J180" s="12">
        <v>13</v>
      </c>
      <c r="K180" s="13" t="s">
        <v>4</v>
      </c>
      <c r="L180" s="14">
        <v>850</v>
      </c>
      <c r="M180" s="15"/>
      <c r="N180" s="25">
        <v>34.6</v>
      </c>
      <c r="O180" s="25">
        <v>32</v>
      </c>
      <c r="P180" s="25">
        <v>0.9</v>
      </c>
      <c r="Q180" s="25"/>
      <c r="R180" s="25"/>
      <c r="S180" s="25"/>
    </row>
    <row r="181" spans="1:19" ht="56.25">
      <c r="A181" s="208">
        <v>902</v>
      </c>
      <c r="B181" s="207" t="s">
        <v>458</v>
      </c>
      <c r="C181" s="190"/>
      <c r="D181" s="204"/>
      <c r="E181" s="204"/>
      <c r="F181" s="204" t="s">
        <v>42</v>
      </c>
      <c r="G181" s="204" t="s">
        <v>41</v>
      </c>
      <c r="H181" s="204" t="s">
        <v>43</v>
      </c>
      <c r="I181" s="205">
        <v>100</v>
      </c>
      <c r="J181" s="205">
        <v>13</v>
      </c>
      <c r="K181" s="206" t="s">
        <v>20</v>
      </c>
      <c r="L181" s="14">
        <v>110</v>
      </c>
      <c r="M181" s="15"/>
      <c r="N181" s="25">
        <v>7935</v>
      </c>
      <c r="O181" s="25">
        <v>7889.3</v>
      </c>
      <c r="P181" s="25">
        <v>9241.6</v>
      </c>
      <c r="Q181" s="25">
        <v>11494.2</v>
      </c>
      <c r="R181" s="25">
        <v>11494.2</v>
      </c>
      <c r="S181" s="25">
        <v>11494.2</v>
      </c>
    </row>
    <row r="182" spans="1:19" ht="61.5" customHeight="1">
      <c r="A182" s="78">
        <v>902</v>
      </c>
      <c r="B182" s="45" t="s">
        <v>458</v>
      </c>
      <c r="C182" s="11"/>
      <c r="D182" s="10"/>
      <c r="E182" s="10"/>
      <c r="F182" s="54" t="s">
        <v>375</v>
      </c>
      <c r="G182" s="54" t="s">
        <v>41</v>
      </c>
      <c r="H182" s="54" t="s">
        <v>376</v>
      </c>
      <c r="I182" s="12">
        <v>100</v>
      </c>
      <c r="J182" s="12">
        <v>13</v>
      </c>
      <c r="K182" s="13" t="s">
        <v>20</v>
      </c>
      <c r="L182" s="14">
        <v>240</v>
      </c>
      <c r="M182" s="15">
        <v>210</v>
      </c>
      <c r="N182" s="25">
        <v>10605.3</v>
      </c>
      <c r="O182" s="25">
        <v>10267.5</v>
      </c>
      <c r="P182" s="25">
        <v>4471.4</v>
      </c>
      <c r="Q182" s="25">
        <v>5723.4</v>
      </c>
      <c r="R182" s="25">
        <v>5723.4</v>
      </c>
      <c r="S182" s="25">
        <v>5723.4</v>
      </c>
    </row>
    <row r="183" spans="1:23" ht="90" customHeight="1">
      <c r="A183" s="78">
        <v>902</v>
      </c>
      <c r="B183" s="45" t="s">
        <v>458</v>
      </c>
      <c r="C183" s="11"/>
      <c r="D183" s="10"/>
      <c r="E183" s="10"/>
      <c r="F183" s="10" t="s">
        <v>289</v>
      </c>
      <c r="G183" s="10" t="s">
        <v>165</v>
      </c>
      <c r="H183" s="10" t="s">
        <v>144</v>
      </c>
      <c r="I183" s="12">
        <v>100</v>
      </c>
      <c r="J183" s="12">
        <v>13</v>
      </c>
      <c r="K183" s="13" t="s">
        <v>20</v>
      </c>
      <c r="L183" s="14">
        <v>850</v>
      </c>
      <c r="M183" s="15"/>
      <c r="N183" s="25">
        <v>164</v>
      </c>
      <c r="O183" s="25">
        <v>147.1</v>
      </c>
      <c r="P183" s="25">
        <v>192.2</v>
      </c>
      <c r="Q183" s="25">
        <v>131.6</v>
      </c>
      <c r="R183" s="25">
        <v>131.6</v>
      </c>
      <c r="S183" s="25">
        <v>131.6</v>
      </c>
      <c r="W183" s="50">
        <f>SUM(Q181:Q183)</f>
        <v>17349.199999999997</v>
      </c>
    </row>
    <row r="184" spans="1:19" ht="107.25" customHeight="1">
      <c r="A184" s="79">
        <v>902</v>
      </c>
      <c r="B184" s="47" t="s">
        <v>460</v>
      </c>
      <c r="C184" s="79" t="s">
        <v>459</v>
      </c>
      <c r="D184" s="21" t="s">
        <v>461</v>
      </c>
      <c r="E184" s="118" t="s">
        <v>70</v>
      </c>
      <c r="F184" s="498"/>
      <c r="G184" s="498"/>
      <c r="H184" s="498"/>
      <c r="I184" s="498"/>
      <c r="J184" s="498"/>
      <c r="K184" s="498"/>
      <c r="L184" s="498"/>
      <c r="M184" s="499"/>
      <c r="N184" s="33">
        <f aca="true" t="shared" si="32" ref="N184:S184">SUM(N185:N188)</f>
        <v>277.3</v>
      </c>
      <c r="O184" s="33">
        <f t="shared" si="32"/>
        <v>277.2</v>
      </c>
      <c r="P184" s="33">
        <f t="shared" si="32"/>
        <v>483</v>
      </c>
      <c r="Q184" s="33">
        <f t="shared" si="32"/>
        <v>473.3</v>
      </c>
      <c r="R184" s="33">
        <f t="shared" si="32"/>
        <v>473.3</v>
      </c>
      <c r="S184" s="33">
        <f t="shared" si="32"/>
        <v>473.3</v>
      </c>
    </row>
    <row r="185" spans="1:19" ht="63.75" customHeight="1">
      <c r="A185" s="78">
        <v>902</v>
      </c>
      <c r="B185" s="45" t="s">
        <v>460</v>
      </c>
      <c r="C185" s="11"/>
      <c r="D185" s="10"/>
      <c r="E185" s="10"/>
      <c r="F185" s="10" t="s">
        <v>76</v>
      </c>
      <c r="G185" s="10" t="s">
        <v>155</v>
      </c>
      <c r="H185" s="10" t="s">
        <v>78</v>
      </c>
      <c r="I185" s="12">
        <v>100</v>
      </c>
      <c r="J185" s="12">
        <v>13</v>
      </c>
      <c r="K185" s="13" t="s">
        <v>215</v>
      </c>
      <c r="L185" s="14">
        <v>240</v>
      </c>
      <c r="M185" s="15">
        <v>0</v>
      </c>
      <c r="N185" s="25">
        <v>277.3</v>
      </c>
      <c r="O185" s="25">
        <v>277.2</v>
      </c>
      <c r="P185" s="25">
        <v>483</v>
      </c>
      <c r="Q185" s="25">
        <v>473.3</v>
      </c>
      <c r="R185" s="25">
        <v>473.3</v>
      </c>
      <c r="S185" s="25">
        <v>473.3</v>
      </c>
    </row>
    <row r="186" spans="1:19" ht="51.75" customHeight="1">
      <c r="A186" s="78">
        <v>902</v>
      </c>
      <c r="B186" s="45" t="s">
        <v>460</v>
      </c>
      <c r="C186" s="20"/>
      <c r="D186" s="23"/>
      <c r="E186" s="23"/>
      <c r="F186" s="10" t="s">
        <v>351</v>
      </c>
      <c r="G186" s="10" t="s">
        <v>330</v>
      </c>
      <c r="H186" s="10" t="s">
        <v>352</v>
      </c>
      <c r="I186" s="12"/>
      <c r="J186" s="12"/>
      <c r="K186" s="13"/>
      <c r="L186" s="14"/>
      <c r="M186" s="15"/>
      <c r="N186" s="25"/>
      <c r="O186" s="25"/>
      <c r="P186" s="25"/>
      <c r="Q186" s="25"/>
      <c r="R186" s="25"/>
      <c r="S186" s="25"/>
    </row>
    <row r="187" spans="1:19" ht="56.25">
      <c r="A187" s="78">
        <v>902</v>
      </c>
      <c r="B187" s="45" t="s">
        <v>460</v>
      </c>
      <c r="C187" s="20"/>
      <c r="D187" s="23"/>
      <c r="E187" s="23"/>
      <c r="F187" s="10" t="s">
        <v>58</v>
      </c>
      <c r="G187" s="10" t="s">
        <v>330</v>
      </c>
      <c r="H187" s="10" t="s">
        <v>59</v>
      </c>
      <c r="I187" s="12"/>
      <c r="J187" s="12"/>
      <c r="K187" s="13"/>
      <c r="L187" s="14"/>
      <c r="M187" s="15"/>
      <c r="N187" s="25"/>
      <c r="O187" s="25"/>
      <c r="P187" s="25"/>
      <c r="Q187" s="25"/>
      <c r="R187" s="25"/>
      <c r="S187" s="25"/>
    </row>
    <row r="188" spans="1:19" ht="104.25" customHeight="1">
      <c r="A188" s="78">
        <v>902</v>
      </c>
      <c r="B188" s="45" t="s">
        <v>460</v>
      </c>
      <c r="C188" s="136"/>
      <c r="D188" s="137"/>
      <c r="E188" s="23"/>
      <c r="F188" s="10" t="s">
        <v>341</v>
      </c>
      <c r="G188" s="10" t="s">
        <v>111</v>
      </c>
      <c r="H188" s="10" t="s">
        <v>147</v>
      </c>
      <c r="I188" s="12"/>
      <c r="J188" s="12"/>
      <c r="K188" s="13"/>
      <c r="L188" s="14"/>
      <c r="M188" s="15"/>
      <c r="N188" s="25"/>
      <c r="O188" s="25"/>
      <c r="P188" s="25"/>
      <c r="Q188" s="25"/>
      <c r="R188" s="25"/>
      <c r="S188" s="25"/>
    </row>
    <row r="189" spans="1:19" ht="156.75" customHeight="1">
      <c r="A189" s="79">
        <v>902</v>
      </c>
      <c r="B189" s="47" t="s">
        <v>463</v>
      </c>
      <c r="C189" s="79" t="s">
        <v>462</v>
      </c>
      <c r="D189" s="21" t="s">
        <v>393</v>
      </c>
      <c r="E189" s="118" t="s">
        <v>70</v>
      </c>
      <c r="F189" s="534"/>
      <c r="G189" s="535"/>
      <c r="H189" s="535"/>
      <c r="I189" s="535"/>
      <c r="J189" s="535"/>
      <c r="K189" s="535"/>
      <c r="L189" s="535"/>
      <c r="M189" s="536"/>
      <c r="N189" s="33">
        <f aca="true" t="shared" si="33" ref="N189:S189">SUM(N190:N193)</f>
        <v>2364.9</v>
      </c>
      <c r="O189" s="33">
        <f t="shared" si="33"/>
        <v>2364.4</v>
      </c>
      <c r="P189" s="33">
        <f t="shared" si="33"/>
        <v>2365</v>
      </c>
      <c r="Q189" s="33">
        <f t="shared" si="33"/>
        <v>3400</v>
      </c>
      <c r="R189" s="33">
        <f t="shared" si="33"/>
        <v>3400</v>
      </c>
      <c r="S189" s="33">
        <f t="shared" si="33"/>
        <v>0</v>
      </c>
    </row>
    <row r="190" spans="1:19" ht="45" customHeight="1">
      <c r="A190" s="78">
        <v>902</v>
      </c>
      <c r="B190" s="45" t="s">
        <v>463</v>
      </c>
      <c r="C190" s="20"/>
      <c r="D190" s="23"/>
      <c r="E190" s="23"/>
      <c r="F190" s="10" t="s">
        <v>76</v>
      </c>
      <c r="G190" s="10" t="s">
        <v>252</v>
      </c>
      <c r="H190" s="10" t="s">
        <v>78</v>
      </c>
      <c r="I190" s="28" t="s">
        <v>210</v>
      </c>
      <c r="J190" s="12">
        <v>1</v>
      </c>
      <c r="K190" s="13" t="s">
        <v>21</v>
      </c>
      <c r="L190" s="14">
        <v>240</v>
      </c>
      <c r="M190" s="22"/>
      <c r="N190" s="25">
        <v>1595.9</v>
      </c>
      <c r="O190" s="25">
        <v>1595.4</v>
      </c>
      <c r="P190" s="25">
        <v>1565.5</v>
      </c>
      <c r="Q190" s="25">
        <v>2000</v>
      </c>
      <c r="R190" s="25">
        <v>2000</v>
      </c>
      <c r="S190" s="25"/>
    </row>
    <row r="191" spans="1:19" ht="30.75" customHeight="1">
      <c r="A191" s="78">
        <v>902</v>
      </c>
      <c r="B191" s="45" t="s">
        <v>463</v>
      </c>
      <c r="C191" s="20"/>
      <c r="D191" s="23"/>
      <c r="E191" s="23"/>
      <c r="F191" s="10" t="s">
        <v>351</v>
      </c>
      <c r="G191" s="10" t="s">
        <v>328</v>
      </c>
      <c r="H191" s="10" t="s">
        <v>352</v>
      </c>
      <c r="I191" s="28" t="s">
        <v>210</v>
      </c>
      <c r="J191" s="12">
        <v>2</v>
      </c>
      <c r="K191" s="13" t="s">
        <v>21</v>
      </c>
      <c r="L191" s="14">
        <v>240</v>
      </c>
      <c r="M191" s="22"/>
      <c r="N191" s="25">
        <v>769</v>
      </c>
      <c r="O191" s="25">
        <v>769</v>
      </c>
      <c r="P191" s="25">
        <v>799.5</v>
      </c>
      <c r="Q191" s="25">
        <v>1400</v>
      </c>
      <c r="R191" s="25">
        <v>1400</v>
      </c>
      <c r="S191" s="25"/>
    </row>
    <row r="192" spans="1:19" ht="30.75" customHeight="1">
      <c r="A192" s="78">
        <v>902</v>
      </c>
      <c r="B192" s="45" t="s">
        <v>463</v>
      </c>
      <c r="C192" s="20"/>
      <c r="D192" s="23"/>
      <c r="E192" s="23"/>
      <c r="F192" s="10" t="s">
        <v>58</v>
      </c>
      <c r="G192" s="10" t="s">
        <v>328</v>
      </c>
      <c r="H192" s="10" t="s">
        <v>59</v>
      </c>
      <c r="I192" s="28"/>
      <c r="J192" s="12"/>
      <c r="K192" s="13"/>
      <c r="L192" s="14"/>
      <c r="M192" s="22"/>
      <c r="N192" s="25"/>
      <c r="O192" s="25"/>
      <c r="P192" s="25"/>
      <c r="Q192" s="25"/>
      <c r="R192" s="25"/>
      <c r="S192" s="25"/>
    </row>
    <row r="193" spans="1:19" ht="69" customHeight="1">
      <c r="A193" s="78">
        <v>902</v>
      </c>
      <c r="B193" s="45" t="s">
        <v>463</v>
      </c>
      <c r="C193" s="20"/>
      <c r="D193" s="23"/>
      <c r="E193" s="23"/>
      <c r="F193" s="10" t="s">
        <v>31</v>
      </c>
      <c r="G193" s="10" t="s">
        <v>165</v>
      </c>
      <c r="H193" s="10" t="s">
        <v>152</v>
      </c>
      <c r="I193" s="28"/>
      <c r="J193" s="12"/>
      <c r="K193" s="13"/>
      <c r="L193" s="14"/>
      <c r="M193" s="22"/>
      <c r="N193" s="25"/>
      <c r="O193" s="25"/>
      <c r="P193" s="25"/>
      <c r="Q193" s="25"/>
      <c r="R193" s="25"/>
      <c r="S193" s="25"/>
    </row>
    <row r="194" spans="1:19" ht="273.75" customHeight="1">
      <c r="A194" s="79">
        <v>902</v>
      </c>
      <c r="B194" s="47" t="s">
        <v>465</v>
      </c>
      <c r="C194" s="79" t="s">
        <v>464</v>
      </c>
      <c r="D194" s="21" t="s">
        <v>291</v>
      </c>
      <c r="E194" s="118" t="s">
        <v>70</v>
      </c>
      <c r="F194" s="498"/>
      <c r="G194" s="498"/>
      <c r="H194" s="498"/>
      <c r="I194" s="498"/>
      <c r="J194" s="498"/>
      <c r="K194" s="498"/>
      <c r="L194" s="498"/>
      <c r="M194" s="499"/>
      <c r="N194" s="33">
        <f aca="true" t="shared" si="34" ref="N194:S194">SUM(N195:N199)</f>
        <v>163.5</v>
      </c>
      <c r="O194" s="33">
        <f t="shared" si="34"/>
        <v>163.5</v>
      </c>
      <c r="P194" s="33">
        <f t="shared" si="34"/>
        <v>32.7</v>
      </c>
      <c r="Q194" s="33">
        <f t="shared" si="34"/>
        <v>0</v>
      </c>
      <c r="R194" s="33">
        <f t="shared" si="34"/>
        <v>0</v>
      </c>
      <c r="S194" s="33">
        <f t="shared" si="34"/>
        <v>0</v>
      </c>
    </row>
    <row r="195" spans="1:19" ht="67.5">
      <c r="A195" s="78">
        <v>902</v>
      </c>
      <c r="B195" s="45" t="s">
        <v>465</v>
      </c>
      <c r="C195" s="11"/>
      <c r="D195" s="10"/>
      <c r="E195" s="10"/>
      <c r="F195" s="10" t="s">
        <v>76</v>
      </c>
      <c r="G195" s="10" t="s">
        <v>339</v>
      </c>
      <c r="H195" s="10" t="s">
        <v>78</v>
      </c>
      <c r="I195" s="63">
        <v>700</v>
      </c>
      <c r="J195" s="63">
        <v>5</v>
      </c>
      <c r="K195" s="64" t="s">
        <v>214</v>
      </c>
      <c r="L195" s="65">
        <v>610</v>
      </c>
      <c r="M195" s="66">
        <v>0</v>
      </c>
      <c r="N195" s="67">
        <v>153</v>
      </c>
      <c r="O195" s="67">
        <v>153</v>
      </c>
      <c r="P195" s="67"/>
      <c r="Q195" s="67"/>
      <c r="R195" s="67"/>
      <c r="S195" s="67"/>
    </row>
    <row r="196" spans="1:19" ht="27.75" customHeight="1">
      <c r="A196" s="78">
        <v>902</v>
      </c>
      <c r="B196" s="45" t="s">
        <v>465</v>
      </c>
      <c r="C196" s="20"/>
      <c r="D196" s="23"/>
      <c r="E196" s="23"/>
      <c r="F196" s="10" t="s">
        <v>351</v>
      </c>
      <c r="G196" s="10" t="s">
        <v>329</v>
      </c>
      <c r="H196" s="10" t="s">
        <v>352</v>
      </c>
      <c r="I196" s="63">
        <v>700</v>
      </c>
      <c r="J196" s="63">
        <v>5</v>
      </c>
      <c r="K196" s="64" t="s">
        <v>246</v>
      </c>
      <c r="L196" s="65">
        <v>610</v>
      </c>
      <c r="M196" s="66">
        <v>0</v>
      </c>
      <c r="N196" s="67">
        <v>10.5</v>
      </c>
      <c r="O196" s="67">
        <v>10.5</v>
      </c>
      <c r="P196" s="67"/>
      <c r="Q196" s="67"/>
      <c r="R196" s="67"/>
      <c r="S196" s="67"/>
    </row>
    <row r="197" spans="1:19" ht="30.75" customHeight="1">
      <c r="A197" s="78">
        <v>902</v>
      </c>
      <c r="B197" s="45" t="s">
        <v>465</v>
      </c>
      <c r="C197" s="20"/>
      <c r="D197" s="23"/>
      <c r="E197" s="23"/>
      <c r="F197" s="10" t="s">
        <v>58</v>
      </c>
      <c r="G197" s="10" t="s">
        <v>329</v>
      </c>
      <c r="H197" s="10" t="s">
        <v>59</v>
      </c>
      <c r="I197" s="63">
        <v>700</v>
      </c>
      <c r="J197" s="63">
        <v>5</v>
      </c>
      <c r="K197" s="64" t="s">
        <v>556</v>
      </c>
      <c r="L197" s="65">
        <v>610</v>
      </c>
      <c r="M197" s="66">
        <v>0</v>
      </c>
      <c r="N197" s="67">
        <v>0</v>
      </c>
      <c r="O197" s="67">
        <v>0</v>
      </c>
      <c r="P197" s="67">
        <v>27.2</v>
      </c>
      <c r="Q197" s="67"/>
      <c r="R197" s="67"/>
      <c r="S197" s="67"/>
    </row>
    <row r="198" spans="1:19" ht="31.5" customHeight="1">
      <c r="A198" s="78">
        <v>902</v>
      </c>
      <c r="B198" s="45" t="s">
        <v>465</v>
      </c>
      <c r="C198" s="20"/>
      <c r="D198" s="23"/>
      <c r="E198" s="23"/>
      <c r="F198" s="10" t="s">
        <v>335</v>
      </c>
      <c r="G198" s="10" t="s">
        <v>258</v>
      </c>
      <c r="H198" s="10" t="s">
        <v>259</v>
      </c>
      <c r="I198" s="63">
        <v>700</v>
      </c>
      <c r="J198" s="63">
        <v>5</v>
      </c>
      <c r="K198" s="64" t="s">
        <v>494</v>
      </c>
      <c r="L198" s="65">
        <v>610</v>
      </c>
      <c r="M198" s="66">
        <v>0</v>
      </c>
      <c r="N198" s="67">
        <v>0</v>
      </c>
      <c r="O198" s="67">
        <v>0</v>
      </c>
      <c r="P198" s="67">
        <v>5.5</v>
      </c>
      <c r="Q198" s="67"/>
      <c r="R198" s="67"/>
      <c r="S198" s="67"/>
    </row>
    <row r="199" spans="1:19" ht="31.5" customHeight="1">
      <c r="A199" s="78">
        <v>902</v>
      </c>
      <c r="B199" s="45" t="s">
        <v>465</v>
      </c>
      <c r="C199" s="20"/>
      <c r="D199" s="23"/>
      <c r="E199" s="23"/>
      <c r="F199" s="10" t="s">
        <v>336</v>
      </c>
      <c r="G199" s="10" t="s">
        <v>258</v>
      </c>
      <c r="H199" s="10" t="s">
        <v>259</v>
      </c>
      <c r="I199" s="12"/>
      <c r="J199" s="12"/>
      <c r="K199" s="13"/>
      <c r="L199" s="14"/>
      <c r="M199" s="15"/>
      <c r="N199" s="25"/>
      <c r="O199" s="25"/>
      <c r="P199" s="25"/>
      <c r="Q199" s="25"/>
      <c r="R199" s="25"/>
      <c r="S199" s="25"/>
    </row>
    <row r="200" spans="1:19" ht="78" customHeight="1">
      <c r="A200" s="78">
        <v>902</v>
      </c>
      <c r="B200" s="45" t="s">
        <v>465</v>
      </c>
      <c r="C200" s="20"/>
      <c r="D200" s="23"/>
      <c r="E200" s="23"/>
      <c r="F200" s="10" t="s">
        <v>140</v>
      </c>
      <c r="G200" s="10" t="s">
        <v>165</v>
      </c>
      <c r="H200" s="10" t="s">
        <v>141</v>
      </c>
      <c r="I200" s="12"/>
      <c r="J200" s="12"/>
      <c r="K200" s="13"/>
      <c r="L200" s="14"/>
      <c r="M200" s="22"/>
      <c r="N200" s="25"/>
      <c r="O200" s="25"/>
      <c r="P200" s="25"/>
      <c r="Q200" s="25"/>
      <c r="R200" s="25"/>
      <c r="S200" s="25"/>
    </row>
    <row r="201" spans="1:19" ht="63" customHeight="1">
      <c r="A201" s="78">
        <v>902</v>
      </c>
      <c r="B201" s="45" t="s">
        <v>465</v>
      </c>
      <c r="C201" s="20"/>
      <c r="D201" s="23"/>
      <c r="E201" s="23"/>
      <c r="F201" s="54" t="s">
        <v>384</v>
      </c>
      <c r="G201" s="54" t="s">
        <v>165</v>
      </c>
      <c r="H201" s="54" t="s">
        <v>125</v>
      </c>
      <c r="I201" s="12"/>
      <c r="J201" s="12"/>
      <c r="K201" s="13"/>
      <c r="L201" s="14"/>
      <c r="M201" s="22"/>
      <c r="N201" s="25"/>
      <c r="O201" s="25"/>
      <c r="P201" s="25"/>
      <c r="Q201" s="25"/>
      <c r="R201" s="25"/>
      <c r="S201" s="25"/>
    </row>
    <row r="202" spans="1:19" ht="42" customHeight="1">
      <c r="A202" s="82">
        <v>902</v>
      </c>
      <c r="B202" s="48" t="s">
        <v>293</v>
      </c>
      <c r="C202" s="176" t="s">
        <v>466</v>
      </c>
      <c r="D202" s="500" t="s">
        <v>292</v>
      </c>
      <c r="E202" s="501"/>
      <c r="F202" s="501"/>
      <c r="G202" s="501"/>
      <c r="H202" s="501"/>
      <c r="I202" s="501"/>
      <c r="J202" s="501"/>
      <c r="K202" s="501"/>
      <c r="L202" s="501"/>
      <c r="M202" s="501"/>
      <c r="N202" s="39">
        <f aca="true" t="shared" si="35" ref="N202:S202">SUM(N203)</f>
        <v>7085.400000000001</v>
      </c>
      <c r="O202" s="39">
        <f t="shared" si="35"/>
        <v>7085.2</v>
      </c>
      <c r="P202" s="39">
        <f t="shared" si="35"/>
        <v>7677.6</v>
      </c>
      <c r="Q202" s="39">
        <f t="shared" si="35"/>
        <v>7370.799999999999</v>
      </c>
      <c r="R202" s="39">
        <f t="shared" si="35"/>
        <v>7570.2</v>
      </c>
      <c r="S202" s="39">
        <f t="shared" si="35"/>
        <v>5788.2</v>
      </c>
    </row>
    <row r="203" spans="1:19" ht="33.75" customHeight="1">
      <c r="A203" s="111">
        <v>902</v>
      </c>
      <c r="B203" s="112" t="s">
        <v>508</v>
      </c>
      <c r="C203" s="177" t="s">
        <v>509</v>
      </c>
      <c r="D203" s="496" t="s">
        <v>510</v>
      </c>
      <c r="E203" s="497"/>
      <c r="F203" s="497"/>
      <c r="G203" s="497"/>
      <c r="H203" s="497"/>
      <c r="I203" s="497"/>
      <c r="J203" s="497"/>
      <c r="K203" s="497"/>
      <c r="L203" s="497"/>
      <c r="M203" s="497"/>
      <c r="N203" s="117">
        <f aca="true" t="shared" si="36" ref="N203:S203">SUM(N211+N204)</f>
        <v>7085.400000000001</v>
      </c>
      <c r="O203" s="117">
        <f t="shared" si="36"/>
        <v>7085.2</v>
      </c>
      <c r="P203" s="117">
        <f t="shared" si="36"/>
        <v>7677.6</v>
      </c>
      <c r="Q203" s="117">
        <f t="shared" si="36"/>
        <v>7370.799999999999</v>
      </c>
      <c r="R203" s="117">
        <f t="shared" si="36"/>
        <v>7570.2</v>
      </c>
      <c r="S203" s="117">
        <f t="shared" si="36"/>
        <v>5788.2</v>
      </c>
    </row>
    <row r="204" spans="1:19" ht="94.5">
      <c r="A204" s="77">
        <v>902</v>
      </c>
      <c r="B204" s="109" t="s">
        <v>512</v>
      </c>
      <c r="C204" s="79" t="s">
        <v>511</v>
      </c>
      <c r="D204" s="213" t="s">
        <v>513</v>
      </c>
      <c r="E204" s="160" t="s">
        <v>70</v>
      </c>
      <c r="F204" s="499"/>
      <c r="G204" s="531"/>
      <c r="H204" s="531"/>
      <c r="I204" s="531"/>
      <c r="J204" s="531"/>
      <c r="K204" s="531"/>
      <c r="L204" s="531"/>
      <c r="M204" s="532"/>
      <c r="N204" s="33">
        <f aca="true" t="shared" si="37" ref="N204:S204">SUM(N205:N210)</f>
        <v>4173.6</v>
      </c>
      <c r="O204" s="33">
        <f t="shared" si="37"/>
        <v>4173.4</v>
      </c>
      <c r="P204" s="33">
        <f t="shared" si="37"/>
        <v>4529.3</v>
      </c>
      <c r="Q204" s="33">
        <f t="shared" si="37"/>
        <v>4588.2</v>
      </c>
      <c r="R204" s="33">
        <f t="shared" si="37"/>
        <v>4588.2</v>
      </c>
      <c r="S204" s="33">
        <f t="shared" si="37"/>
        <v>4588.2</v>
      </c>
    </row>
    <row r="205" spans="1:19" ht="70.5" customHeight="1">
      <c r="A205" s="78">
        <v>902</v>
      </c>
      <c r="B205" s="45" t="s">
        <v>512</v>
      </c>
      <c r="C205" s="11"/>
      <c r="D205" s="10"/>
      <c r="E205" s="10"/>
      <c r="F205" s="10" t="s">
        <v>76</v>
      </c>
      <c r="G205" s="10" t="s">
        <v>77</v>
      </c>
      <c r="H205" s="10" t="s">
        <v>78</v>
      </c>
      <c r="I205" s="12">
        <v>1000</v>
      </c>
      <c r="J205" s="12">
        <v>1</v>
      </c>
      <c r="K205" s="13" t="s">
        <v>24</v>
      </c>
      <c r="L205" s="14">
        <v>310</v>
      </c>
      <c r="M205" s="15">
        <v>260</v>
      </c>
      <c r="N205" s="25">
        <v>3050.5</v>
      </c>
      <c r="O205" s="25">
        <v>3050.4</v>
      </c>
      <c r="P205" s="25"/>
      <c r="Q205" s="25"/>
      <c r="R205" s="25"/>
      <c r="S205" s="25"/>
    </row>
    <row r="206" spans="1:19" ht="44.25" customHeight="1">
      <c r="A206" s="78">
        <v>902</v>
      </c>
      <c r="B206" s="45" t="s">
        <v>512</v>
      </c>
      <c r="C206" s="11"/>
      <c r="D206" s="10"/>
      <c r="E206" s="10"/>
      <c r="F206" s="10" t="s">
        <v>351</v>
      </c>
      <c r="G206" s="10" t="s">
        <v>315</v>
      </c>
      <c r="H206" s="10" t="s">
        <v>352</v>
      </c>
      <c r="I206" s="12">
        <v>1000</v>
      </c>
      <c r="J206" s="12">
        <v>1</v>
      </c>
      <c r="K206" s="13" t="s">
        <v>25</v>
      </c>
      <c r="L206" s="14">
        <v>310</v>
      </c>
      <c r="M206" s="15"/>
      <c r="N206" s="25">
        <v>1123.1</v>
      </c>
      <c r="O206" s="25">
        <v>1123</v>
      </c>
      <c r="P206" s="25"/>
      <c r="Q206" s="25"/>
      <c r="R206" s="25"/>
      <c r="S206" s="25"/>
    </row>
    <row r="207" spans="1:19" ht="47.25" customHeight="1">
      <c r="A207" s="78">
        <v>902</v>
      </c>
      <c r="B207" s="45" t="s">
        <v>512</v>
      </c>
      <c r="C207" s="11"/>
      <c r="D207" s="10"/>
      <c r="E207" s="10"/>
      <c r="F207" s="10" t="s">
        <v>58</v>
      </c>
      <c r="G207" s="10" t="s">
        <v>315</v>
      </c>
      <c r="H207" s="10" t="s">
        <v>59</v>
      </c>
      <c r="I207" s="12">
        <v>1000</v>
      </c>
      <c r="J207" s="12">
        <v>1</v>
      </c>
      <c r="K207" s="13" t="s">
        <v>362</v>
      </c>
      <c r="L207" s="14">
        <v>310</v>
      </c>
      <c r="M207" s="22"/>
      <c r="N207" s="25">
        <v>0</v>
      </c>
      <c r="O207" s="25">
        <v>0</v>
      </c>
      <c r="P207" s="25">
        <v>4529.3</v>
      </c>
      <c r="Q207" s="25">
        <v>4588.2</v>
      </c>
      <c r="R207" s="25">
        <v>4588.2</v>
      </c>
      <c r="S207" s="25">
        <v>4588.2</v>
      </c>
    </row>
    <row r="208" spans="1:19" ht="144" customHeight="1">
      <c r="A208" s="78">
        <v>902</v>
      </c>
      <c r="B208" s="45" t="s">
        <v>512</v>
      </c>
      <c r="C208" s="11"/>
      <c r="D208" s="10"/>
      <c r="E208" s="10"/>
      <c r="F208" s="10" t="s">
        <v>39</v>
      </c>
      <c r="G208" s="10" t="s">
        <v>172</v>
      </c>
      <c r="H208" s="10" t="s">
        <v>182</v>
      </c>
      <c r="I208" s="12"/>
      <c r="J208" s="12"/>
      <c r="K208" s="13"/>
      <c r="L208" s="14"/>
      <c r="M208" s="22"/>
      <c r="N208" s="25"/>
      <c r="O208" s="25"/>
      <c r="P208" s="25"/>
      <c r="Q208" s="25"/>
      <c r="R208" s="25"/>
      <c r="S208" s="25"/>
    </row>
    <row r="209" spans="1:19" ht="78.75">
      <c r="A209" s="78">
        <v>902</v>
      </c>
      <c r="B209" s="45" t="s">
        <v>512</v>
      </c>
      <c r="C209" s="11"/>
      <c r="D209" s="10"/>
      <c r="E209" s="10"/>
      <c r="F209" s="10" t="s">
        <v>200</v>
      </c>
      <c r="G209" s="10" t="s">
        <v>165</v>
      </c>
      <c r="H209" s="10" t="s">
        <v>211</v>
      </c>
      <c r="I209" s="12"/>
      <c r="J209" s="12"/>
      <c r="K209" s="13"/>
      <c r="L209" s="14"/>
      <c r="M209" s="22"/>
      <c r="N209" s="25"/>
      <c r="O209" s="25"/>
      <c r="P209" s="25"/>
      <c r="Q209" s="25"/>
      <c r="R209" s="25"/>
      <c r="S209" s="25"/>
    </row>
    <row r="210" spans="1:19" ht="109.5" customHeight="1">
      <c r="A210" s="78">
        <v>902</v>
      </c>
      <c r="B210" s="45" t="s">
        <v>512</v>
      </c>
      <c r="C210" s="11"/>
      <c r="D210" s="10"/>
      <c r="E210" s="10"/>
      <c r="F210" s="10" t="s">
        <v>127</v>
      </c>
      <c r="G210" s="10" t="s">
        <v>111</v>
      </c>
      <c r="H210" s="10" t="s">
        <v>128</v>
      </c>
      <c r="I210" s="122"/>
      <c r="J210" s="122"/>
      <c r="K210" s="123"/>
      <c r="L210" s="124"/>
      <c r="M210" s="161"/>
      <c r="N210" s="144"/>
      <c r="O210" s="144"/>
      <c r="P210" s="144"/>
      <c r="Q210" s="144"/>
      <c r="R210" s="144"/>
      <c r="S210" s="144"/>
    </row>
    <row r="211" spans="1:19" ht="105">
      <c r="A211" s="77">
        <v>902</v>
      </c>
      <c r="B211" s="109" t="s">
        <v>515</v>
      </c>
      <c r="C211" s="79" t="s">
        <v>514</v>
      </c>
      <c r="D211" s="213" t="s">
        <v>294</v>
      </c>
      <c r="E211" s="160" t="s">
        <v>70</v>
      </c>
      <c r="F211" s="499"/>
      <c r="G211" s="531"/>
      <c r="H211" s="531"/>
      <c r="I211" s="531"/>
      <c r="J211" s="531"/>
      <c r="K211" s="531"/>
      <c r="L211" s="531"/>
      <c r="M211" s="532"/>
      <c r="N211" s="33">
        <f aca="true" t="shared" si="38" ref="N211:S211">SUM(N212:N215)</f>
        <v>2911.8</v>
      </c>
      <c r="O211" s="33">
        <f t="shared" si="38"/>
        <v>2911.8</v>
      </c>
      <c r="P211" s="33">
        <f t="shared" si="38"/>
        <v>3148.3</v>
      </c>
      <c r="Q211" s="33">
        <f t="shared" si="38"/>
        <v>2782.6</v>
      </c>
      <c r="R211" s="33">
        <f t="shared" si="38"/>
        <v>2982</v>
      </c>
      <c r="S211" s="33">
        <f t="shared" si="38"/>
        <v>1200</v>
      </c>
    </row>
    <row r="212" spans="1:19" ht="68.25" customHeight="1">
      <c r="A212" s="78">
        <v>902</v>
      </c>
      <c r="B212" s="45" t="s">
        <v>515</v>
      </c>
      <c r="C212" s="11"/>
      <c r="D212" s="10"/>
      <c r="E212" s="10"/>
      <c r="F212" s="10" t="s">
        <v>76</v>
      </c>
      <c r="G212" s="10" t="s">
        <v>77</v>
      </c>
      <c r="H212" s="10" t="s">
        <v>78</v>
      </c>
      <c r="I212" s="63">
        <v>900</v>
      </c>
      <c r="J212" s="63">
        <v>2</v>
      </c>
      <c r="K212" s="64" t="s">
        <v>372</v>
      </c>
      <c r="L212" s="65">
        <v>610</v>
      </c>
      <c r="M212" s="68"/>
      <c r="N212" s="67">
        <v>0</v>
      </c>
      <c r="O212" s="67">
        <v>0</v>
      </c>
      <c r="P212" s="67">
        <v>160.3</v>
      </c>
      <c r="Q212" s="67">
        <v>160.6</v>
      </c>
      <c r="R212" s="67"/>
      <c r="S212" s="67"/>
    </row>
    <row r="213" spans="1:19" ht="40.5" customHeight="1">
      <c r="A213" s="78">
        <v>902</v>
      </c>
      <c r="B213" s="45" t="s">
        <v>515</v>
      </c>
      <c r="C213" s="11"/>
      <c r="D213" s="10"/>
      <c r="E213" s="10"/>
      <c r="F213" s="10" t="s">
        <v>351</v>
      </c>
      <c r="G213" s="10" t="s">
        <v>315</v>
      </c>
      <c r="H213" s="10" t="s">
        <v>352</v>
      </c>
      <c r="I213" s="12">
        <v>1000</v>
      </c>
      <c r="J213" s="12">
        <v>3</v>
      </c>
      <c r="K213" s="13" t="s">
        <v>359</v>
      </c>
      <c r="L213" s="14">
        <v>320</v>
      </c>
      <c r="M213" s="22"/>
      <c r="N213" s="25">
        <v>2511</v>
      </c>
      <c r="O213" s="25">
        <v>2511</v>
      </c>
      <c r="P213" s="25">
        <v>2268</v>
      </c>
      <c r="Q213" s="25">
        <v>1782</v>
      </c>
      <c r="R213" s="25">
        <v>1782</v>
      </c>
      <c r="S213" s="25">
        <v>0</v>
      </c>
    </row>
    <row r="214" spans="1:19" ht="42" customHeight="1">
      <c r="A214" s="78">
        <v>902</v>
      </c>
      <c r="B214" s="45" t="s">
        <v>515</v>
      </c>
      <c r="C214" s="11"/>
      <c r="D214" s="10"/>
      <c r="E214" s="10"/>
      <c r="F214" s="10" t="s">
        <v>58</v>
      </c>
      <c r="G214" s="10" t="s">
        <v>315</v>
      </c>
      <c r="H214" s="10" t="s">
        <v>59</v>
      </c>
      <c r="I214" s="12">
        <v>1000</v>
      </c>
      <c r="J214" s="12">
        <v>3</v>
      </c>
      <c r="K214" s="13" t="s">
        <v>55</v>
      </c>
      <c r="L214" s="14">
        <v>320</v>
      </c>
      <c r="M214" s="22"/>
      <c r="N214" s="25">
        <v>240</v>
      </c>
      <c r="O214" s="25">
        <v>240</v>
      </c>
      <c r="P214" s="25">
        <v>720</v>
      </c>
      <c r="Q214" s="25">
        <v>840</v>
      </c>
      <c r="R214" s="25">
        <v>1200</v>
      </c>
      <c r="S214" s="25">
        <v>1200</v>
      </c>
    </row>
    <row r="215" spans="1:19" ht="101.25">
      <c r="A215" s="78">
        <v>902</v>
      </c>
      <c r="B215" s="45" t="s">
        <v>515</v>
      </c>
      <c r="C215" s="11"/>
      <c r="D215" s="10"/>
      <c r="E215" s="10"/>
      <c r="F215" s="10" t="s">
        <v>251</v>
      </c>
      <c r="G215" s="10" t="s">
        <v>111</v>
      </c>
      <c r="H215" s="10" t="s">
        <v>153</v>
      </c>
      <c r="I215" s="12">
        <v>1000</v>
      </c>
      <c r="J215" s="12">
        <v>3</v>
      </c>
      <c r="K215" s="13" t="s">
        <v>57</v>
      </c>
      <c r="L215" s="14">
        <v>610</v>
      </c>
      <c r="M215" s="22"/>
      <c r="N215" s="25">
        <v>160.8</v>
      </c>
      <c r="O215" s="25">
        <v>160.8</v>
      </c>
      <c r="P215" s="25"/>
      <c r="Q215" s="25"/>
      <c r="R215" s="25"/>
      <c r="S215" s="25"/>
    </row>
    <row r="216" spans="1:19" ht="213" customHeight="1">
      <c r="A216" s="78">
        <v>902</v>
      </c>
      <c r="B216" s="45" t="s">
        <v>515</v>
      </c>
      <c r="C216" s="20"/>
      <c r="D216" s="10"/>
      <c r="E216" s="10"/>
      <c r="F216" s="10" t="s">
        <v>68</v>
      </c>
      <c r="G216" s="10" t="s">
        <v>317</v>
      </c>
      <c r="H216" s="10" t="s">
        <v>69</v>
      </c>
      <c r="I216" s="28"/>
      <c r="J216" s="12"/>
      <c r="K216" s="13"/>
      <c r="L216" s="14"/>
      <c r="M216" s="163"/>
      <c r="N216" s="25"/>
      <c r="O216" s="25"/>
      <c r="P216" s="25"/>
      <c r="Q216" s="25"/>
      <c r="R216" s="25"/>
      <c r="S216" s="25"/>
    </row>
    <row r="217" spans="1:19" ht="59.25" customHeight="1">
      <c r="A217" s="78">
        <v>902</v>
      </c>
      <c r="B217" s="45" t="s">
        <v>515</v>
      </c>
      <c r="C217" s="20"/>
      <c r="D217" s="10"/>
      <c r="E217" s="10"/>
      <c r="F217" s="10" t="s">
        <v>384</v>
      </c>
      <c r="G217" s="10" t="s">
        <v>165</v>
      </c>
      <c r="H217" s="10" t="s">
        <v>125</v>
      </c>
      <c r="I217" s="28"/>
      <c r="J217" s="12"/>
      <c r="K217" s="13"/>
      <c r="L217" s="14"/>
      <c r="M217" s="163"/>
      <c r="N217" s="25"/>
      <c r="O217" s="25"/>
      <c r="P217" s="25"/>
      <c r="Q217" s="25"/>
      <c r="R217" s="25"/>
      <c r="S217" s="25"/>
    </row>
    <row r="218" spans="1:19" ht="49.5" customHeight="1">
      <c r="A218" s="82">
        <v>902</v>
      </c>
      <c r="B218" s="48" t="s">
        <v>295</v>
      </c>
      <c r="C218" s="176" t="s">
        <v>467</v>
      </c>
      <c r="D218" s="500" t="s">
        <v>178</v>
      </c>
      <c r="E218" s="501"/>
      <c r="F218" s="501"/>
      <c r="G218" s="501"/>
      <c r="H218" s="501"/>
      <c r="I218" s="501"/>
      <c r="J218" s="501"/>
      <c r="K218" s="501"/>
      <c r="L218" s="501"/>
      <c r="M218" s="501"/>
      <c r="N218" s="39">
        <f aca="true" t="shared" si="39" ref="N218:S218">SUM(N219+N227+N354)</f>
        <v>93544.8</v>
      </c>
      <c r="O218" s="39">
        <f t="shared" si="39"/>
        <v>91287.7</v>
      </c>
      <c r="P218" s="39">
        <f t="shared" si="39"/>
        <v>94963.70000000001</v>
      </c>
      <c r="Q218" s="39">
        <f t="shared" si="39"/>
        <v>98046</v>
      </c>
      <c r="R218" s="39">
        <f t="shared" si="39"/>
        <v>89050.4</v>
      </c>
      <c r="S218" s="39">
        <f t="shared" si="39"/>
        <v>89050.4</v>
      </c>
    </row>
    <row r="219" spans="1:19" ht="18.75" customHeight="1">
      <c r="A219" s="111">
        <v>902</v>
      </c>
      <c r="B219" s="132" t="s">
        <v>394</v>
      </c>
      <c r="C219" s="177" t="s">
        <v>468</v>
      </c>
      <c r="D219" s="496" t="s">
        <v>479</v>
      </c>
      <c r="E219" s="497"/>
      <c r="F219" s="497"/>
      <c r="G219" s="497"/>
      <c r="H219" s="497"/>
      <c r="I219" s="497"/>
      <c r="J219" s="497"/>
      <c r="K219" s="114"/>
      <c r="L219" s="114"/>
      <c r="M219" s="114"/>
      <c r="N219" s="117">
        <f aca="true" t="shared" si="40" ref="N219:S220">SUM(N220)</f>
        <v>6.5</v>
      </c>
      <c r="O219" s="117">
        <f t="shared" si="40"/>
        <v>6.5</v>
      </c>
      <c r="P219" s="117">
        <f t="shared" si="40"/>
        <v>107.1</v>
      </c>
      <c r="Q219" s="117">
        <f t="shared" si="40"/>
        <v>7.2</v>
      </c>
      <c r="R219" s="117">
        <f t="shared" si="40"/>
        <v>11.6</v>
      </c>
      <c r="S219" s="117">
        <f t="shared" si="40"/>
        <v>11.6</v>
      </c>
    </row>
    <row r="220" spans="1:19" ht="66" customHeight="1">
      <c r="A220" s="79">
        <v>902</v>
      </c>
      <c r="B220" s="133" t="s">
        <v>395</v>
      </c>
      <c r="C220" s="178" t="s">
        <v>469</v>
      </c>
      <c r="D220" s="21" t="s">
        <v>470</v>
      </c>
      <c r="E220" s="118" t="s">
        <v>70</v>
      </c>
      <c r="F220" s="498"/>
      <c r="G220" s="498"/>
      <c r="H220" s="498"/>
      <c r="I220" s="498"/>
      <c r="J220" s="498"/>
      <c r="K220" s="498"/>
      <c r="L220" s="498"/>
      <c r="M220" s="499"/>
      <c r="N220" s="33">
        <f t="shared" si="40"/>
        <v>6.5</v>
      </c>
      <c r="O220" s="33">
        <f t="shared" si="40"/>
        <v>6.5</v>
      </c>
      <c r="P220" s="33">
        <f t="shared" si="40"/>
        <v>107.1</v>
      </c>
      <c r="Q220" s="33">
        <f t="shared" si="40"/>
        <v>7.2</v>
      </c>
      <c r="R220" s="33">
        <f t="shared" si="40"/>
        <v>11.6</v>
      </c>
      <c r="S220" s="33">
        <f t="shared" si="40"/>
        <v>11.6</v>
      </c>
    </row>
    <row r="221" spans="1:19" ht="50.25" customHeight="1">
      <c r="A221" s="81">
        <v>902</v>
      </c>
      <c r="B221" s="110" t="s">
        <v>395</v>
      </c>
      <c r="C221" s="11"/>
      <c r="D221" s="10"/>
      <c r="E221" s="10"/>
      <c r="F221" s="10" t="s">
        <v>76</v>
      </c>
      <c r="G221" s="10" t="s">
        <v>87</v>
      </c>
      <c r="H221" s="10" t="s">
        <v>78</v>
      </c>
      <c r="I221" s="12">
        <v>100</v>
      </c>
      <c r="J221" s="12">
        <v>5</v>
      </c>
      <c r="K221" s="13" t="s">
        <v>27</v>
      </c>
      <c r="L221" s="14">
        <v>240</v>
      </c>
      <c r="M221" s="15">
        <v>0</v>
      </c>
      <c r="N221" s="25">
        <v>6.5</v>
      </c>
      <c r="O221" s="25">
        <v>6.5</v>
      </c>
      <c r="P221" s="25">
        <v>107.1</v>
      </c>
      <c r="Q221" s="25">
        <v>7.2</v>
      </c>
      <c r="R221" s="25">
        <v>11.6</v>
      </c>
      <c r="S221" s="25">
        <v>11.6</v>
      </c>
    </row>
    <row r="222" spans="1:19" ht="36" customHeight="1">
      <c r="A222" s="81">
        <v>902</v>
      </c>
      <c r="B222" s="110" t="s">
        <v>395</v>
      </c>
      <c r="C222" s="20"/>
      <c r="D222" s="10"/>
      <c r="E222" s="10"/>
      <c r="F222" s="10" t="s">
        <v>351</v>
      </c>
      <c r="G222" s="10" t="s">
        <v>218</v>
      </c>
      <c r="H222" s="10" t="s">
        <v>352</v>
      </c>
      <c r="I222" s="12"/>
      <c r="J222" s="12"/>
      <c r="K222" s="13"/>
      <c r="L222" s="14"/>
      <c r="M222" s="15"/>
      <c r="N222" s="25"/>
      <c r="O222" s="25"/>
      <c r="P222" s="25"/>
      <c r="Q222" s="25"/>
      <c r="R222" s="25"/>
      <c r="S222" s="25"/>
    </row>
    <row r="223" spans="1:19" ht="36" customHeight="1">
      <c r="A223" s="81">
        <v>902</v>
      </c>
      <c r="B223" s="110" t="s">
        <v>395</v>
      </c>
      <c r="C223" s="20"/>
      <c r="D223" s="10"/>
      <c r="E223" s="10"/>
      <c r="F223" s="10" t="s">
        <v>58</v>
      </c>
      <c r="G223" s="10" t="s">
        <v>218</v>
      </c>
      <c r="H223" s="10" t="s">
        <v>59</v>
      </c>
      <c r="I223" s="12"/>
      <c r="J223" s="12"/>
      <c r="K223" s="13"/>
      <c r="L223" s="14"/>
      <c r="M223" s="15"/>
      <c r="N223" s="25"/>
      <c r="O223" s="25"/>
      <c r="P223" s="25"/>
      <c r="Q223" s="25"/>
      <c r="R223" s="25"/>
      <c r="S223" s="25"/>
    </row>
    <row r="224" spans="1:19" ht="89.25" customHeight="1">
      <c r="A224" s="81">
        <v>902</v>
      </c>
      <c r="B224" s="110" t="s">
        <v>395</v>
      </c>
      <c r="C224" s="20"/>
      <c r="D224" s="10"/>
      <c r="E224" s="10"/>
      <c r="F224" s="10" t="s">
        <v>119</v>
      </c>
      <c r="G224" s="10" t="s">
        <v>154</v>
      </c>
      <c r="H224" s="10" t="s">
        <v>120</v>
      </c>
      <c r="I224" s="12"/>
      <c r="J224" s="12"/>
      <c r="K224" s="13"/>
      <c r="L224" s="14"/>
      <c r="M224" s="15"/>
      <c r="N224" s="25"/>
      <c r="O224" s="25"/>
      <c r="P224" s="25"/>
      <c r="Q224" s="25"/>
      <c r="R224" s="25"/>
      <c r="S224" s="25"/>
    </row>
    <row r="225" spans="1:19" ht="80.25" customHeight="1">
      <c r="A225" s="81">
        <v>902</v>
      </c>
      <c r="B225" s="110" t="s">
        <v>395</v>
      </c>
      <c r="C225" s="20"/>
      <c r="D225" s="10"/>
      <c r="E225" s="10"/>
      <c r="F225" s="10" t="s">
        <v>121</v>
      </c>
      <c r="G225" s="10" t="s">
        <v>154</v>
      </c>
      <c r="H225" s="10" t="s">
        <v>188</v>
      </c>
      <c r="I225" s="12"/>
      <c r="J225" s="12"/>
      <c r="K225" s="13"/>
      <c r="L225" s="14"/>
      <c r="M225" s="15"/>
      <c r="N225" s="25"/>
      <c r="O225" s="25"/>
      <c r="P225" s="25"/>
      <c r="Q225" s="25"/>
      <c r="R225" s="25"/>
      <c r="S225" s="25"/>
    </row>
    <row r="226" spans="1:19" ht="75.75" customHeight="1">
      <c r="A226" s="81">
        <v>902</v>
      </c>
      <c r="B226" s="110" t="s">
        <v>395</v>
      </c>
      <c r="C226" s="20"/>
      <c r="D226" s="10"/>
      <c r="E226" s="10"/>
      <c r="F226" s="10" t="s">
        <v>122</v>
      </c>
      <c r="G226" s="10" t="s">
        <v>181</v>
      </c>
      <c r="H226" s="10" t="s">
        <v>188</v>
      </c>
      <c r="I226" s="12"/>
      <c r="J226" s="12"/>
      <c r="K226" s="13"/>
      <c r="L226" s="14"/>
      <c r="M226" s="15"/>
      <c r="N226" s="25"/>
      <c r="O226" s="25"/>
      <c r="P226" s="25"/>
      <c r="Q226" s="25"/>
      <c r="R226" s="25"/>
      <c r="S226" s="25"/>
    </row>
    <row r="227" spans="1:19" ht="31.5" customHeight="1">
      <c r="A227" s="111">
        <v>902</v>
      </c>
      <c r="B227" s="112" t="s">
        <v>404</v>
      </c>
      <c r="C227" s="177" t="s">
        <v>472</v>
      </c>
      <c r="D227" s="496" t="s">
        <v>471</v>
      </c>
      <c r="E227" s="497"/>
      <c r="F227" s="497"/>
      <c r="G227" s="497"/>
      <c r="H227" s="497"/>
      <c r="I227" s="497"/>
      <c r="J227" s="497"/>
      <c r="K227" s="114"/>
      <c r="L227" s="114"/>
      <c r="M227" s="114"/>
      <c r="N227" s="117">
        <f aca="true" t="shared" si="41" ref="N227:S227">SUM(N228+N253+N283+N289+N295+N303+N314+N324+N329+N341+N348)</f>
        <v>90867.1</v>
      </c>
      <c r="O227" s="117">
        <f t="shared" si="41"/>
        <v>88610</v>
      </c>
      <c r="P227" s="117">
        <f t="shared" si="41"/>
        <v>94856.6</v>
      </c>
      <c r="Q227" s="117">
        <f t="shared" si="41"/>
        <v>98038.8</v>
      </c>
      <c r="R227" s="117">
        <f t="shared" si="41"/>
        <v>89038.79999999999</v>
      </c>
      <c r="S227" s="117">
        <f t="shared" si="41"/>
        <v>89038.79999999999</v>
      </c>
    </row>
    <row r="228" spans="1:19" ht="157.5">
      <c r="A228" s="79">
        <v>902</v>
      </c>
      <c r="B228" s="109" t="s">
        <v>516</v>
      </c>
      <c r="C228" s="79" t="s">
        <v>519</v>
      </c>
      <c r="D228" s="214" t="s">
        <v>517</v>
      </c>
      <c r="E228" s="160" t="s">
        <v>70</v>
      </c>
      <c r="F228" s="498"/>
      <c r="G228" s="498"/>
      <c r="H228" s="498"/>
      <c r="I228" s="498"/>
      <c r="J228" s="498"/>
      <c r="K228" s="498"/>
      <c r="L228" s="498"/>
      <c r="M228" s="499"/>
      <c r="N228" s="33">
        <f aca="true" t="shared" si="42" ref="N228:S228">SUM(N229+N230+N231+N232+N233+N234+N237+N240+N241+N242+N243+N245+N246+N248+N249+N251+N252)</f>
        <v>1787.6000000000001</v>
      </c>
      <c r="O228" s="33">
        <f t="shared" si="42"/>
        <v>1490.5000000000002</v>
      </c>
      <c r="P228" s="33">
        <f t="shared" si="42"/>
        <v>2509.1000000000004</v>
      </c>
      <c r="Q228" s="33">
        <f t="shared" si="42"/>
        <v>2525.1000000000004</v>
      </c>
      <c r="R228" s="33">
        <f t="shared" si="42"/>
        <v>2525.1000000000004</v>
      </c>
      <c r="S228" s="33">
        <f t="shared" si="42"/>
        <v>2525.1000000000004</v>
      </c>
    </row>
    <row r="229" spans="1:27" ht="67.5">
      <c r="A229" s="208">
        <v>902</v>
      </c>
      <c r="B229" s="207" t="s">
        <v>516</v>
      </c>
      <c r="C229" s="190"/>
      <c r="D229" s="204"/>
      <c r="E229" s="204"/>
      <c r="F229" s="204" t="s">
        <v>76</v>
      </c>
      <c r="G229" s="204" t="s">
        <v>87</v>
      </c>
      <c r="H229" s="204" t="s">
        <v>78</v>
      </c>
      <c r="I229" s="205">
        <v>100</v>
      </c>
      <c r="J229" s="205">
        <v>4</v>
      </c>
      <c r="K229" s="206" t="s">
        <v>166</v>
      </c>
      <c r="L229" s="14">
        <v>120</v>
      </c>
      <c r="M229" s="15">
        <v>0</v>
      </c>
      <c r="N229" s="25">
        <v>13.7</v>
      </c>
      <c r="O229" s="25">
        <v>0</v>
      </c>
      <c r="P229" s="25">
        <v>14.4</v>
      </c>
      <c r="Q229" s="25">
        <v>14.4</v>
      </c>
      <c r="R229" s="25">
        <v>14.4</v>
      </c>
      <c r="S229" s="25">
        <v>14.4</v>
      </c>
      <c r="V229" s="50">
        <f aca="true" t="shared" si="43" ref="V229:AA229">SUM(N228+N253)</f>
        <v>5826.6</v>
      </c>
      <c r="W229" s="50">
        <f t="shared" si="43"/>
        <v>5438.5</v>
      </c>
      <c r="X229" s="50">
        <f t="shared" si="43"/>
        <v>7168.000000000001</v>
      </c>
      <c r="Y229" s="50">
        <f t="shared" si="43"/>
        <v>7237.000000000001</v>
      </c>
      <c r="Z229" s="50">
        <f t="shared" si="43"/>
        <v>7237.000000000001</v>
      </c>
      <c r="AA229" s="50">
        <f t="shared" si="43"/>
        <v>7237.000000000001</v>
      </c>
    </row>
    <row r="230" spans="1:19" ht="191.25">
      <c r="A230" s="182">
        <v>902</v>
      </c>
      <c r="B230" s="45" t="s">
        <v>516</v>
      </c>
      <c r="C230" s="179"/>
      <c r="D230" s="10"/>
      <c r="E230" s="10"/>
      <c r="F230" s="10" t="s">
        <v>333</v>
      </c>
      <c r="G230" s="10" t="s">
        <v>154</v>
      </c>
      <c r="H230" s="10" t="s">
        <v>334</v>
      </c>
      <c r="I230" s="12">
        <v>100</v>
      </c>
      <c r="J230" s="12">
        <v>4</v>
      </c>
      <c r="K230" s="13" t="s">
        <v>166</v>
      </c>
      <c r="L230" s="14">
        <v>240</v>
      </c>
      <c r="M230" s="15">
        <v>0</v>
      </c>
      <c r="N230" s="25">
        <v>3.8</v>
      </c>
      <c r="O230" s="25">
        <v>0</v>
      </c>
      <c r="P230" s="25">
        <v>3.8</v>
      </c>
      <c r="Q230" s="25">
        <v>3.8</v>
      </c>
      <c r="R230" s="25">
        <v>3.8</v>
      </c>
      <c r="S230" s="25">
        <v>3.8</v>
      </c>
    </row>
    <row r="231" spans="1:19" ht="56.25">
      <c r="A231" s="208">
        <v>902</v>
      </c>
      <c r="B231" s="45" t="s">
        <v>516</v>
      </c>
      <c r="C231" s="190"/>
      <c r="D231" s="204"/>
      <c r="E231" s="204"/>
      <c r="F231" s="204" t="s">
        <v>351</v>
      </c>
      <c r="G231" s="204" t="s">
        <v>218</v>
      </c>
      <c r="H231" s="204" t="s">
        <v>352</v>
      </c>
      <c r="I231" s="205">
        <v>100</v>
      </c>
      <c r="J231" s="205">
        <v>4</v>
      </c>
      <c r="K231" s="206" t="s">
        <v>275</v>
      </c>
      <c r="L231" s="14">
        <v>120</v>
      </c>
      <c r="M231" s="15">
        <v>0</v>
      </c>
      <c r="N231" s="25">
        <v>13.8</v>
      </c>
      <c r="O231" s="25">
        <v>0</v>
      </c>
      <c r="P231" s="25">
        <v>14.4</v>
      </c>
      <c r="Q231" s="25">
        <v>14.4</v>
      </c>
      <c r="R231" s="25">
        <v>14.4</v>
      </c>
      <c r="S231" s="25">
        <v>14.4</v>
      </c>
    </row>
    <row r="232" spans="1:19" ht="39.75" customHeight="1">
      <c r="A232" s="78">
        <v>902</v>
      </c>
      <c r="B232" s="45" t="s">
        <v>516</v>
      </c>
      <c r="C232" s="181"/>
      <c r="D232" s="23"/>
      <c r="E232" s="23"/>
      <c r="F232" s="10" t="s">
        <v>58</v>
      </c>
      <c r="G232" s="10" t="s">
        <v>218</v>
      </c>
      <c r="H232" s="10" t="s">
        <v>59</v>
      </c>
      <c r="I232" s="12">
        <v>100</v>
      </c>
      <c r="J232" s="12">
        <v>4</v>
      </c>
      <c r="K232" s="13" t="s">
        <v>275</v>
      </c>
      <c r="L232" s="14">
        <v>240</v>
      </c>
      <c r="M232" s="15">
        <v>0</v>
      </c>
      <c r="N232" s="25">
        <v>3.7</v>
      </c>
      <c r="O232" s="25">
        <v>0</v>
      </c>
      <c r="P232" s="25">
        <v>3.8</v>
      </c>
      <c r="Q232" s="25">
        <v>3.8</v>
      </c>
      <c r="R232" s="25">
        <v>3.8</v>
      </c>
      <c r="S232" s="25">
        <v>3.8</v>
      </c>
    </row>
    <row r="233" spans="1:19" ht="112.5">
      <c r="A233" s="208">
        <v>902</v>
      </c>
      <c r="B233" s="45" t="s">
        <v>516</v>
      </c>
      <c r="C233" s="149"/>
      <c r="D233" s="221"/>
      <c r="E233" s="204"/>
      <c r="F233" s="10" t="s">
        <v>193</v>
      </c>
      <c r="G233" s="10" t="s">
        <v>154</v>
      </c>
      <c r="H233" s="10" t="s">
        <v>194</v>
      </c>
      <c r="I233" s="205">
        <v>100</v>
      </c>
      <c r="J233" s="205">
        <v>4</v>
      </c>
      <c r="K233" s="206" t="s">
        <v>345</v>
      </c>
      <c r="L233" s="14">
        <v>120</v>
      </c>
      <c r="M233" s="15">
        <v>0</v>
      </c>
      <c r="N233" s="25">
        <v>115.2</v>
      </c>
      <c r="O233" s="25">
        <v>115.2</v>
      </c>
      <c r="P233" s="25">
        <v>122.3</v>
      </c>
      <c r="Q233" s="25">
        <v>122.3</v>
      </c>
      <c r="R233" s="25">
        <v>122.3</v>
      </c>
      <c r="S233" s="25">
        <v>122.3</v>
      </c>
    </row>
    <row r="234" spans="1:19" ht="140.25" customHeight="1">
      <c r="A234" s="78">
        <v>902</v>
      </c>
      <c r="B234" s="45" t="s">
        <v>516</v>
      </c>
      <c r="C234" s="136"/>
      <c r="D234" s="138"/>
      <c r="E234" s="23"/>
      <c r="F234" s="10" t="s">
        <v>276</v>
      </c>
      <c r="G234" s="10" t="s">
        <v>111</v>
      </c>
      <c r="H234" s="10" t="s">
        <v>149</v>
      </c>
      <c r="I234" s="12">
        <v>100</v>
      </c>
      <c r="J234" s="12">
        <v>4</v>
      </c>
      <c r="K234" s="13" t="s">
        <v>345</v>
      </c>
      <c r="L234" s="14">
        <v>240</v>
      </c>
      <c r="M234" s="15">
        <v>210</v>
      </c>
      <c r="N234" s="25">
        <v>4.6</v>
      </c>
      <c r="O234" s="25">
        <v>4.5</v>
      </c>
      <c r="P234" s="25">
        <v>61.6</v>
      </c>
      <c r="Q234" s="25">
        <v>61.6</v>
      </c>
      <c r="R234" s="25">
        <v>61.6</v>
      </c>
      <c r="S234" s="25">
        <v>61.6</v>
      </c>
    </row>
    <row r="235" spans="1:19" ht="123.75">
      <c r="A235" s="78">
        <v>902</v>
      </c>
      <c r="B235" s="45" t="s">
        <v>516</v>
      </c>
      <c r="C235" s="136"/>
      <c r="D235" s="137"/>
      <c r="E235" s="23"/>
      <c r="F235" s="10" t="s">
        <v>72</v>
      </c>
      <c r="G235" s="10" t="s">
        <v>181</v>
      </c>
      <c r="H235" s="10" t="s">
        <v>195</v>
      </c>
      <c r="I235" s="12"/>
      <c r="J235" s="12"/>
      <c r="K235" s="13"/>
      <c r="L235" s="14"/>
      <c r="M235" s="15"/>
      <c r="N235" s="25"/>
      <c r="O235" s="25"/>
      <c r="P235" s="25"/>
      <c r="Q235" s="25"/>
      <c r="R235" s="25"/>
      <c r="S235" s="25"/>
    </row>
    <row r="236" spans="1:19" ht="146.25">
      <c r="A236" s="78">
        <v>902</v>
      </c>
      <c r="B236" s="45" t="s">
        <v>516</v>
      </c>
      <c r="C236" s="136"/>
      <c r="D236" s="137"/>
      <c r="E236" s="23"/>
      <c r="F236" s="10" t="s">
        <v>257</v>
      </c>
      <c r="G236" s="10" t="s">
        <v>181</v>
      </c>
      <c r="H236" s="10" t="s">
        <v>196</v>
      </c>
      <c r="I236" s="12"/>
      <c r="J236" s="12"/>
      <c r="K236" s="13"/>
      <c r="L236" s="14"/>
      <c r="M236" s="15"/>
      <c r="N236" s="25"/>
      <c r="O236" s="25"/>
      <c r="P236" s="25"/>
      <c r="Q236" s="25"/>
      <c r="R236" s="25"/>
      <c r="S236" s="25"/>
    </row>
    <row r="237" spans="1:19" ht="50.25" customHeight="1">
      <c r="A237" s="224">
        <v>902</v>
      </c>
      <c r="B237" s="45" t="s">
        <v>516</v>
      </c>
      <c r="C237" s="190"/>
      <c r="D237" s="211"/>
      <c r="E237" s="211"/>
      <c r="F237" s="204" t="s">
        <v>305</v>
      </c>
      <c r="G237" s="204" t="s">
        <v>306</v>
      </c>
      <c r="H237" s="204" t="s">
        <v>307</v>
      </c>
      <c r="I237" s="209">
        <v>100</v>
      </c>
      <c r="J237" s="209">
        <v>4</v>
      </c>
      <c r="K237" s="210" t="s">
        <v>369</v>
      </c>
      <c r="L237" s="71">
        <v>120</v>
      </c>
      <c r="M237" s="72">
        <v>0</v>
      </c>
      <c r="N237" s="67">
        <v>99.2</v>
      </c>
      <c r="O237" s="67">
        <v>99.1</v>
      </c>
      <c r="P237" s="67">
        <v>86.9</v>
      </c>
      <c r="Q237" s="67">
        <v>102.9</v>
      </c>
      <c r="R237" s="67">
        <v>102.9</v>
      </c>
      <c r="S237" s="67">
        <v>102.9</v>
      </c>
    </row>
    <row r="238" spans="1:19" ht="135">
      <c r="A238" s="208">
        <v>902</v>
      </c>
      <c r="B238" s="45" t="s">
        <v>516</v>
      </c>
      <c r="C238" s="190"/>
      <c r="D238" s="211"/>
      <c r="E238" s="211"/>
      <c r="F238" s="204" t="s">
        <v>261</v>
      </c>
      <c r="G238" s="204" t="s">
        <v>181</v>
      </c>
      <c r="H238" s="204" t="s">
        <v>260</v>
      </c>
      <c r="I238" s="209"/>
      <c r="J238" s="209"/>
      <c r="K238" s="210"/>
      <c r="L238" s="71"/>
      <c r="M238" s="72"/>
      <c r="N238" s="67"/>
      <c r="O238" s="67"/>
      <c r="P238" s="67"/>
      <c r="Q238" s="67"/>
      <c r="R238" s="67"/>
      <c r="S238" s="67"/>
    </row>
    <row r="239" spans="1:19" ht="67.5">
      <c r="A239" s="78">
        <v>902</v>
      </c>
      <c r="B239" s="45" t="s">
        <v>516</v>
      </c>
      <c r="C239" s="20"/>
      <c r="D239" s="32"/>
      <c r="E239" s="127"/>
      <c r="F239" s="10" t="s">
        <v>384</v>
      </c>
      <c r="G239" s="54" t="s">
        <v>165</v>
      </c>
      <c r="H239" s="54" t="s">
        <v>125</v>
      </c>
      <c r="I239" s="69"/>
      <c r="J239" s="69"/>
      <c r="K239" s="70"/>
      <c r="L239" s="71"/>
      <c r="M239" s="72"/>
      <c r="N239" s="67"/>
      <c r="O239" s="67"/>
      <c r="P239" s="67"/>
      <c r="Q239" s="67"/>
      <c r="R239" s="67"/>
      <c r="S239" s="67"/>
    </row>
    <row r="240" spans="1:20" ht="135">
      <c r="A240" s="268">
        <v>902</v>
      </c>
      <c r="B240" s="207" t="s">
        <v>516</v>
      </c>
      <c r="C240" s="191"/>
      <c r="D240" s="204"/>
      <c r="E240" s="204"/>
      <c r="F240" s="10" t="s">
        <v>179</v>
      </c>
      <c r="G240" s="10" t="s">
        <v>154</v>
      </c>
      <c r="H240" s="10" t="s">
        <v>188</v>
      </c>
      <c r="I240" s="205">
        <v>100</v>
      </c>
      <c r="J240" s="205">
        <v>4</v>
      </c>
      <c r="K240" s="206" t="s">
        <v>235</v>
      </c>
      <c r="L240" s="14">
        <v>120</v>
      </c>
      <c r="M240" s="15">
        <v>0</v>
      </c>
      <c r="N240" s="25">
        <v>112.7</v>
      </c>
      <c r="O240" s="25">
        <v>112.2</v>
      </c>
      <c r="P240" s="25">
        <v>122.3</v>
      </c>
      <c r="Q240" s="25">
        <v>122.3</v>
      </c>
      <c r="R240" s="25">
        <v>122.3</v>
      </c>
      <c r="S240" s="25">
        <v>122.3</v>
      </c>
      <c r="T240" s="25"/>
    </row>
    <row r="241" spans="1:20" ht="101.25">
      <c r="A241" s="78">
        <v>902</v>
      </c>
      <c r="B241" s="45" t="s">
        <v>516</v>
      </c>
      <c r="C241" s="20"/>
      <c r="D241" s="23"/>
      <c r="E241" s="23"/>
      <c r="F241" s="10" t="s">
        <v>71</v>
      </c>
      <c r="G241" s="10" t="s">
        <v>181</v>
      </c>
      <c r="H241" s="10" t="s">
        <v>186</v>
      </c>
      <c r="I241" s="12">
        <v>100</v>
      </c>
      <c r="J241" s="12">
        <v>4</v>
      </c>
      <c r="K241" s="13" t="s">
        <v>235</v>
      </c>
      <c r="L241" s="14">
        <v>240</v>
      </c>
      <c r="M241" s="15">
        <v>0</v>
      </c>
      <c r="N241" s="25">
        <v>11.9</v>
      </c>
      <c r="O241" s="25">
        <v>9.2</v>
      </c>
      <c r="P241" s="25">
        <v>61.4</v>
      </c>
      <c r="Q241" s="25">
        <v>61.4</v>
      </c>
      <c r="R241" s="25">
        <v>61.4</v>
      </c>
      <c r="S241" s="25">
        <v>61.4</v>
      </c>
      <c r="T241" s="25"/>
    </row>
    <row r="242" spans="1:20" ht="112.5">
      <c r="A242" s="268">
        <v>902</v>
      </c>
      <c r="B242" s="207" t="s">
        <v>516</v>
      </c>
      <c r="C242" s="190"/>
      <c r="D242" s="204"/>
      <c r="E242" s="204"/>
      <c r="F242" s="204" t="s">
        <v>279</v>
      </c>
      <c r="G242" s="10" t="s">
        <v>154</v>
      </c>
      <c r="H242" s="10" t="s">
        <v>280</v>
      </c>
      <c r="I242" s="205">
        <v>100</v>
      </c>
      <c r="J242" s="205">
        <v>4</v>
      </c>
      <c r="K242" s="206" t="s">
        <v>344</v>
      </c>
      <c r="L242" s="14">
        <v>120</v>
      </c>
      <c r="M242" s="15">
        <v>0</v>
      </c>
      <c r="N242" s="25">
        <v>151.7</v>
      </c>
      <c r="O242" s="75">
        <v>148.8</v>
      </c>
      <c r="P242" s="25">
        <v>161.1</v>
      </c>
      <c r="Q242" s="25">
        <v>161.1</v>
      </c>
      <c r="R242" s="25">
        <v>161.1</v>
      </c>
      <c r="S242" s="25">
        <v>161.1</v>
      </c>
      <c r="T242" s="25"/>
    </row>
    <row r="243" spans="1:20" ht="112.5">
      <c r="A243" s="78">
        <v>902</v>
      </c>
      <c r="B243" s="45" t="s">
        <v>516</v>
      </c>
      <c r="C243" s="20"/>
      <c r="D243" s="23"/>
      <c r="E243" s="23"/>
      <c r="F243" s="10" t="s">
        <v>35</v>
      </c>
      <c r="G243" s="204" t="s">
        <v>181</v>
      </c>
      <c r="H243" s="204" t="s">
        <v>185</v>
      </c>
      <c r="I243" s="12">
        <v>100</v>
      </c>
      <c r="J243" s="12">
        <v>4</v>
      </c>
      <c r="K243" s="13" t="s">
        <v>344</v>
      </c>
      <c r="L243" s="14">
        <v>240</v>
      </c>
      <c r="M243" s="22"/>
      <c r="N243" s="25">
        <v>8.1</v>
      </c>
      <c r="O243" s="75">
        <v>8.1</v>
      </c>
      <c r="P243" s="25">
        <v>113.7</v>
      </c>
      <c r="Q243" s="25">
        <v>113.7</v>
      </c>
      <c r="R243" s="25">
        <v>113.7</v>
      </c>
      <c r="S243" s="25">
        <v>113.7</v>
      </c>
      <c r="T243" s="25"/>
    </row>
    <row r="244" spans="1:20" ht="90">
      <c r="A244" s="78">
        <v>902</v>
      </c>
      <c r="B244" s="45" t="s">
        <v>516</v>
      </c>
      <c r="C244" s="20"/>
      <c r="D244" s="23"/>
      <c r="E244" s="23"/>
      <c r="F244" s="10" t="s">
        <v>284</v>
      </c>
      <c r="G244" s="10" t="s">
        <v>111</v>
      </c>
      <c r="H244" s="10" t="s">
        <v>285</v>
      </c>
      <c r="I244" s="12"/>
      <c r="J244" s="12"/>
      <c r="K244" s="13"/>
      <c r="L244" s="14"/>
      <c r="M244" s="22"/>
      <c r="N244" s="25"/>
      <c r="O244" s="75"/>
      <c r="P244" s="25"/>
      <c r="Q244" s="25"/>
      <c r="R244" s="25"/>
      <c r="S244" s="25"/>
      <c r="T244" s="25"/>
    </row>
    <row r="245" spans="1:19" ht="90">
      <c r="A245" s="225">
        <v>902</v>
      </c>
      <c r="B245" s="45" t="s">
        <v>516</v>
      </c>
      <c r="C245" s="226"/>
      <c r="D245" s="227"/>
      <c r="E245" s="227"/>
      <c r="F245" s="129" t="s">
        <v>47</v>
      </c>
      <c r="G245" s="129" t="s">
        <v>111</v>
      </c>
      <c r="H245" s="129" t="s">
        <v>187</v>
      </c>
      <c r="I245" s="228">
        <v>100</v>
      </c>
      <c r="J245" s="228">
        <v>4</v>
      </c>
      <c r="K245" s="229" t="s">
        <v>236</v>
      </c>
      <c r="L245" s="124">
        <v>120</v>
      </c>
      <c r="M245" s="143">
        <v>0</v>
      </c>
      <c r="N245" s="144">
        <v>288.3</v>
      </c>
      <c r="O245" s="144">
        <v>261.4</v>
      </c>
      <c r="P245" s="144">
        <v>312.6</v>
      </c>
      <c r="Q245" s="144">
        <v>312.6</v>
      </c>
      <c r="R245" s="144">
        <v>312.6</v>
      </c>
      <c r="S245" s="144">
        <v>312.6</v>
      </c>
    </row>
    <row r="246" spans="1:19" ht="67.5">
      <c r="A246" s="231">
        <v>902</v>
      </c>
      <c r="B246" s="45" t="s">
        <v>516</v>
      </c>
      <c r="C246" s="199"/>
      <c r="D246" s="129"/>
      <c r="E246" s="129"/>
      <c r="F246" s="129" t="s">
        <v>177</v>
      </c>
      <c r="G246" s="129" t="s">
        <v>154</v>
      </c>
      <c r="H246" s="129" t="s">
        <v>184</v>
      </c>
      <c r="I246" s="122">
        <v>100</v>
      </c>
      <c r="J246" s="122">
        <v>4</v>
      </c>
      <c r="K246" s="123" t="s">
        <v>236</v>
      </c>
      <c r="L246" s="124">
        <v>240</v>
      </c>
      <c r="M246" s="143">
        <v>0</v>
      </c>
      <c r="N246" s="144">
        <v>301.7</v>
      </c>
      <c r="O246" s="144">
        <v>88.5</v>
      </c>
      <c r="P246" s="144">
        <v>405.2</v>
      </c>
      <c r="Q246" s="144">
        <v>405.2</v>
      </c>
      <c r="R246" s="144">
        <v>405.2</v>
      </c>
      <c r="S246" s="144">
        <v>405.2</v>
      </c>
    </row>
    <row r="247" spans="1:19" ht="101.25">
      <c r="A247" s="231">
        <v>902</v>
      </c>
      <c r="B247" s="45" t="s">
        <v>516</v>
      </c>
      <c r="C247" s="199"/>
      <c r="D247" s="129"/>
      <c r="E247" s="129"/>
      <c r="F247" s="129" t="s">
        <v>34</v>
      </c>
      <c r="G247" s="129" t="s">
        <v>111</v>
      </c>
      <c r="H247" s="129" t="s">
        <v>186</v>
      </c>
      <c r="I247" s="122"/>
      <c r="J247" s="122"/>
      <c r="K247" s="123"/>
      <c r="L247" s="124"/>
      <c r="M247" s="143"/>
      <c r="N247" s="144"/>
      <c r="O247" s="144"/>
      <c r="P247" s="144"/>
      <c r="Q247" s="144"/>
      <c r="R247" s="144"/>
      <c r="S247" s="144"/>
    </row>
    <row r="248" spans="1:19" ht="112.5">
      <c r="A248" s="223">
        <v>902</v>
      </c>
      <c r="B248" s="45" t="s">
        <v>516</v>
      </c>
      <c r="C248" s="190"/>
      <c r="D248" s="204"/>
      <c r="E248" s="204"/>
      <c r="F248" s="10" t="s">
        <v>279</v>
      </c>
      <c r="G248" s="10" t="s">
        <v>154</v>
      </c>
      <c r="H248" s="10" t="s">
        <v>280</v>
      </c>
      <c r="I248" s="205">
        <v>100</v>
      </c>
      <c r="J248" s="205">
        <v>4</v>
      </c>
      <c r="K248" s="206" t="s">
        <v>342</v>
      </c>
      <c r="L248" s="14">
        <v>120</v>
      </c>
      <c r="M248" s="15">
        <v>0</v>
      </c>
      <c r="N248" s="25">
        <v>369.8</v>
      </c>
      <c r="O248" s="75">
        <v>365.7</v>
      </c>
      <c r="P248" s="25">
        <v>536.4</v>
      </c>
      <c r="Q248" s="25">
        <v>536.4</v>
      </c>
      <c r="R248" s="25">
        <v>536.4</v>
      </c>
      <c r="S248" s="25">
        <v>536.4</v>
      </c>
    </row>
    <row r="249" spans="1:19" ht="112.5">
      <c r="A249" s="101">
        <v>902</v>
      </c>
      <c r="B249" s="45" t="s">
        <v>516</v>
      </c>
      <c r="C249" s="20"/>
      <c r="D249" s="23"/>
      <c r="E249" s="23"/>
      <c r="F249" s="10" t="s">
        <v>35</v>
      </c>
      <c r="G249" s="10" t="s">
        <v>181</v>
      </c>
      <c r="H249" s="10" t="s">
        <v>185</v>
      </c>
      <c r="I249" s="12">
        <v>100</v>
      </c>
      <c r="J249" s="12">
        <v>4</v>
      </c>
      <c r="K249" s="13" t="s">
        <v>342</v>
      </c>
      <c r="L249" s="14">
        <v>240</v>
      </c>
      <c r="M249" s="100"/>
      <c r="N249" s="75">
        <v>147.2</v>
      </c>
      <c r="O249" s="75">
        <v>139.4</v>
      </c>
      <c r="P249" s="25">
        <v>305.3</v>
      </c>
      <c r="Q249" s="25">
        <v>305.3</v>
      </c>
      <c r="R249" s="25">
        <v>305.3</v>
      </c>
      <c r="S249" s="25">
        <v>305.3</v>
      </c>
    </row>
    <row r="250" spans="1:19" ht="90">
      <c r="A250" s="101">
        <v>902</v>
      </c>
      <c r="B250" s="45" t="s">
        <v>516</v>
      </c>
      <c r="C250" s="20"/>
      <c r="D250" s="23"/>
      <c r="E250" s="23"/>
      <c r="F250" s="10" t="s">
        <v>284</v>
      </c>
      <c r="G250" s="10" t="s">
        <v>111</v>
      </c>
      <c r="H250" s="10" t="s">
        <v>285</v>
      </c>
      <c r="I250" s="97"/>
      <c r="J250" s="97"/>
      <c r="K250" s="98"/>
      <c r="L250" s="99"/>
      <c r="M250" s="100"/>
      <c r="N250" s="279"/>
      <c r="O250" s="279"/>
      <c r="P250" s="280"/>
      <c r="Q250" s="25"/>
      <c r="R250" s="25"/>
      <c r="S250" s="25"/>
    </row>
    <row r="251" spans="1:19" ht="90" customHeight="1">
      <c r="A251" s="223">
        <v>902</v>
      </c>
      <c r="B251" s="272" t="s">
        <v>516</v>
      </c>
      <c r="C251" s="190"/>
      <c r="D251" s="204"/>
      <c r="E251" s="204"/>
      <c r="F251" s="204" t="s">
        <v>286</v>
      </c>
      <c r="G251" s="217" t="s">
        <v>154</v>
      </c>
      <c r="H251" s="217" t="s">
        <v>287</v>
      </c>
      <c r="I251" s="205">
        <v>100</v>
      </c>
      <c r="J251" s="205">
        <v>4</v>
      </c>
      <c r="K251" s="206" t="s">
        <v>343</v>
      </c>
      <c r="L251" s="14">
        <v>120</v>
      </c>
      <c r="M251" s="15">
        <v>0</v>
      </c>
      <c r="N251" s="25">
        <v>110</v>
      </c>
      <c r="O251" s="75">
        <v>107.9</v>
      </c>
      <c r="P251" s="25">
        <v>122.3</v>
      </c>
      <c r="Q251" s="25">
        <v>122.3</v>
      </c>
      <c r="R251" s="25">
        <v>122.3</v>
      </c>
      <c r="S251" s="25">
        <v>122.3</v>
      </c>
    </row>
    <row r="252" spans="1:19" ht="67.5">
      <c r="A252" s="101">
        <v>902</v>
      </c>
      <c r="B252" s="45" t="s">
        <v>516</v>
      </c>
      <c r="C252" s="20"/>
      <c r="D252" s="23"/>
      <c r="E252" s="23"/>
      <c r="F252" s="10" t="s">
        <v>298</v>
      </c>
      <c r="G252" s="10" t="s">
        <v>181</v>
      </c>
      <c r="H252" s="10" t="s">
        <v>299</v>
      </c>
      <c r="I252" s="12">
        <v>100</v>
      </c>
      <c r="J252" s="12">
        <v>4</v>
      </c>
      <c r="K252" s="13" t="s">
        <v>343</v>
      </c>
      <c r="L252" s="14">
        <v>240</v>
      </c>
      <c r="M252" s="15">
        <v>0</v>
      </c>
      <c r="N252" s="25">
        <v>32.2</v>
      </c>
      <c r="O252" s="75">
        <v>30.5</v>
      </c>
      <c r="P252" s="25">
        <v>61.6</v>
      </c>
      <c r="Q252" s="25">
        <v>61.6</v>
      </c>
      <c r="R252" s="25">
        <v>61.6</v>
      </c>
      <c r="S252" s="25">
        <v>61.6</v>
      </c>
    </row>
    <row r="253" spans="1:19" ht="147">
      <c r="A253" s="79">
        <v>902</v>
      </c>
      <c r="B253" s="109" t="s">
        <v>474</v>
      </c>
      <c r="C253" s="79" t="s">
        <v>473</v>
      </c>
      <c r="D253" s="214" t="s">
        <v>518</v>
      </c>
      <c r="E253" s="160" t="s">
        <v>70</v>
      </c>
      <c r="F253" s="498"/>
      <c r="G253" s="498"/>
      <c r="H253" s="498"/>
      <c r="I253" s="498"/>
      <c r="J253" s="498"/>
      <c r="K253" s="498"/>
      <c r="L253" s="498"/>
      <c r="M253" s="499"/>
      <c r="N253" s="33">
        <f aca="true" t="shared" si="44" ref="N253:S253">SUM(N254+N255+N256+N257+N258+N260+N263+N266+N268+N269+N272+N274+N276+N278+N280+N282)</f>
        <v>4039</v>
      </c>
      <c r="O253" s="33">
        <f t="shared" si="44"/>
        <v>3948</v>
      </c>
      <c r="P253" s="33">
        <f t="shared" si="44"/>
        <v>4658.900000000001</v>
      </c>
      <c r="Q253" s="33">
        <f t="shared" si="44"/>
        <v>4711.900000000001</v>
      </c>
      <c r="R253" s="33">
        <f t="shared" si="44"/>
        <v>4711.900000000001</v>
      </c>
      <c r="S253" s="33">
        <f t="shared" si="44"/>
        <v>4711.900000000001</v>
      </c>
    </row>
    <row r="254" spans="1:19" ht="67.5">
      <c r="A254" s="268">
        <v>902</v>
      </c>
      <c r="B254" s="271" t="s">
        <v>474</v>
      </c>
      <c r="C254" s="190"/>
      <c r="D254" s="192"/>
      <c r="E254" s="192"/>
      <c r="F254" s="192" t="s">
        <v>76</v>
      </c>
      <c r="G254" s="192" t="s">
        <v>87</v>
      </c>
      <c r="H254" s="192" t="s">
        <v>78</v>
      </c>
      <c r="I254" s="261">
        <v>100</v>
      </c>
      <c r="J254" s="261">
        <v>4</v>
      </c>
      <c r="K254" s="262" t="s">
        <v>166</v>
      </c>
      <c r="L254" s="14">
        <v>120</v>
      </c>
      <c r="M254" s="15">
        <v>0</v>
      </c>
      <c r="N254" s="25">
        <v>45.5</v>
      </c>
      <c r="O254" s="25">
        <v>0</v>
      </c>
      <c r="P254" s="25">
        <v>47.8</v>
      </c>
      <c r="Q254" s="25">
        <v>47.8</v>
      </c>
      <c r="R254" s="25">
        <v>47.8</v>
      </c>
      <c r="S254" s="25">
        <v>47.8</v>
      </c>
    </row>
    <row r="255" spans="1:19" ht="191.25">
      <c r="A255" s="182">
        <v>902</v>
      </c>
      <c r="B255" s="45" t="s">
        <v>474</v>
      </c>
      <c r="C255" s="179"/>
      <c r="D255" s="10"/>
      <c r="E255" s="10"/>
      <c r="F255" s="10" t="s">
        <v>333</v>
      </c>
      <c r="G255" s="10" t="s">
        <v>154</v>
      </c>
      <c r="H255" s="10" t="s">
        <v>334</v>
      </c>
      <c r="I255" s="12"/>
      <c r="J255" s="12"/>
      <c r="K255" s="13"/>
      <c r="L255" s="14"/>
      <c r="M255" s="15"/>
      <c r="N255" s="25"/>
      <c r="O255" s="25"/>
      <c r="P255" s="25"/>
      <c r="Q255" s="25"/>
      <c r="R255" s="25"/>
      <c r="S255" s="25"/>
    </row>
    <row r="256" spans="1:19" ht="39.75" customHeight="1">
      <c r="A256" s="268">
        <v>902</v>
      </c>
      <c r="B256" s="45" t="s">
        <v>474</v>
      </c>
      <c r="C256" s="190"/>
      <c r="D256" s="192"/>
      <c r="E256" s="192"/>
      <c r="F256" s="192" t="s">
        <v>351</v>
      </c>
      <c r="G256" s="192" t="s">
        <v>218</v>
      </c>
      <c r="H256" s="192" t="s">
        <v>352</v>
      </c>
      <c r="I256" s="261">
        <v>100</v>
      </c>
      <c r="J256" s="261">
        <v>4</v>
      </c>
      <c r="K256" s="262" t="s">
        <v>275</v>
      </c>
      <c r="L256" s="14">
        <v>120</v>
      </c>
      <c r="M256" s="15">
        <v>0</v>
      </c>
      <c r="N256" s="25">
        <v>45.5</v>
      </c>
      <c r="O256" s="25">
        <v>0</v>
      </c>
      <c r="P256" s="25">
        <v>47.8</v>
      </c>
      <c r="Q256" s="25">
        <v>47.8</v>
      </c>
      <c r="R256" s="25">
        <v>47.8</v>
      </c>
      <c r="S256" s="25">
        <v>47.8</v>
      </c>
    </row>
    <row r="257" spans="1:19" ht="39.75" customHeight="1">
      <c r="A257" s="78">
        <v>902</v>
      </c>
      <c r="B257" s="45" t="s">
        <v>474</v>
      </c>
      <c r="C257" s="181"/>
      <c r="D257" s="23"/>
      <c r="E257" s="23"/>
      <c r="F257" s="10" t="s">
        <v>58</v>
      </c>
      <c r="G257" s="10" t="s">
        <v>218</v>
      </c>
      <c r="H257" s="10" t="s">
        <v>59</v>
      </c>
      <c r="I257" s="12"/>
      <c r="J257" s="12"/>
      <c r="K257" s="13"/>
      <c r="L257" s="14"/>
      <c r="M257" s="15"/>
      <c r="N257" s="25"/>
      <c r="O257" s="25"/>
      <c r="P257" s="25"/>
      <c r="Q257" s="25"/>
      <c r="R257" s="25"/>
      <c r="S257" s="25"/>
    </row>
    <row r="258" spans="1:19" ht="112.5">
      <c r="A258" s="101">
        <v>902</v>
      </c>
      <c r="B258" s="265" t="s">
        <v>474</v>
      </c>
      <c r="C258" s="135"/>
      <c r="D258" s="269"/>
      <c r="E258" s="266"/>
      <c r="F258" s="10" t="s">
        <v>193</v>
      </c>
      <c r="G258" s="10" t="s">
        <v>154</v>
      </c>
      <c r="H258" s="10" t="s">
        <v>194</v>
      </c>
      <c r="I258" s="263">
        <v>100</v>
      </c>
      <c r="J258" s="263">
        <v>4</v>
      </c>
      <c r="K258" s="264" t="s">
        <v>345</v>
      </c>
      <c r="L258" s="14">
        <v>120</v>
      </c>
      <c r="M258" s="15">
        <v>0</v>
      </c>
      <c r="N258" s="25">
        <v>385.5</v>
      </c>
      <c r="O258" s="25">
        <v>385.5</v>
      </c>
      <c r="P258" s="25">
        <v>404.8</v>
      </c>
      <c r="Q258" s="25">
        <v>404.8</v>
      </c>
      <c r="R258" s="25">
        <v>404.8</v>
      </c>
      <c r="S258" s="25">
        <v>404.8</v>
      </c>
    </row>
    <row r="259" spans="1:19" ht="101.25">
      <c r="A259" s="101">
        <v>902</v>
      </c>
      <c r="B259" s="265" t="s">
        <v>474</v>
      </c>
      <c r="C259" s="135"/>
      <c r="D259" s="269"/>
      <c r="E259" s="266"/>
      <c r="F259" s="10" t="s">
        <v>73</v>
      </c>
      <c r="G259" s="10" t="s">
        <v>181</v>
      </c>
      <c r="H259" s="10" t="s">
        <v>190</v>
      </c>
      <c r="I259" s="263"/>
      <c r="J259" s="263"/>
      <c r="K259" s="264"/>
      <c r="L259" s="183"/>
      <c r="M259" s="184"/>
      <c r="N259" s="185"/>
      <c r="O259" s="185"/>
      <c r="P259" s="186"/>
      <c r="Q259" s="186"/>
      <c r="R259" s="186"/>
      <c r="S259" s="186"/>
    </row>
    <row r="260" spans="1:19" ht="123.75">
      <c r="A260" s="78">
        <v>902</v>
      </c>
      <c r="B260" s="45" t="s">
        <v>474</v>
      </c>
      <c r="C260" s="136"/>
      <c r="D260" s="138"/>
      <c r="E260" s="23"/>
      <c r="F260" s="10" t="s">
        <v>276</v>
      </c>
      <c r="G260" s="10" t="s">
        <v>111</v>
      </c>
      <c r="H260" s="10" t="s">
        <v>149</v>
      </c>
      <c r="I260" s="12"/>
      <c r="J260" s="12"/>
      <c r="K260" s="13"/>
      <c r="L260" s="14"/>
      <c r="M260" s="15"/>
      <c r="N260" s="25"/>
      <c r="O260" s="25"/>
      <c r="P260" s="25"/>
      <c r="Q260" s="25"/>
      <c r="R260" s="25"/>
      <c r="S260" s="25"/>
    </row>
    <row r="261" spans="1:19" ht="123.75">
      <c r="A261" s="78">
        <v>902</v>
      </c>
      <c r="B261" s="45" t="s">
        <v>474</v>
      </c>
      <c r="C261" s="136"/>
      <c r="D261" s="137"/>
      <c r="E261" s="23"/>
      <c r="F261" s="10" t="s">
        <v>72</v>
      </c>
      <c r="G261" s="10" t="s">
        <v>181</v>
      </c>
      <c r="H261" s="10" t="s">
        <v>195</v>
      </c>
      <c r="I261" s="12"/>
      <c r="J261" s="12"/>
      <c r="K261" s="13"/>
      <c r="L261" s="14"/>
      <c r="M261" s="15"/>
      <c r="N261" s="25"/>
      <c r="O261" s="25"/>
      <c r="P261" s="25"/>
      <c r="Q261" s="25"/>
      <c r="R261" s="25"/>
      <c r="S261" s="25"/>
    </row>
    <row r="262" spans="1:19" ht="146.25">
      <c r="A262" s="78">
        <v>902</v>
      </c>
      <c r="B262" s="45" t="s">
        <v>474</v>
      </c>
      <c r="C262" s="136"/>
      <c r="D262" s="137"/>
      <c r="E262" s="23"/>
      <c r="F262" s="10" t="s">
        <v>257</v>
      </c>
      <c r="G262" s="10" t="s">
        <v>181</v>
      </c>
      <c r="H262" s="10" t="s">
        <v>196</v>
      </c>
      <c r="I262" s="12"/>
      <c r="J262" s="12"/>
      <c r="K262" s="13"/>
      <c r="L262" s="14"/>
      <c r="M262" s="15"/>
      <c r="N262" s="25"/>
      <c r="O262" s="25"/>
      <c r="P262" s="25"/>
      <c r="Q262" s="25"/>
      <c r="R262" s="25"/>
      <c r="S262" s="25"/>
    </row>
    <row r="263" spans="1:19" ht="108" customHeight="1">
      <c r="A263" s="208">
        <v>902</v>
      </c>
      <c r="B263" s="45" t="s">
        <v>474</v>
      </c>
      <c r="C263" s="190"/>
      <c r="D263" s="211"/>
      <c r="E263" s="211"/>
      <c r="F263" s="204" t="s">
        <v>305</v>
      </c>
      <c r="G263" s="204" t="s">
        <v>306</v>
      </c>
      <c r="H263" s="204" t="s">
        <v>307</v>
      </c>
      <c r="I263" s="209">
        <v>100</v>
      </c>
      <c r="J263" s="209">
        <v>4</v>
      </c>
      <c r="K263" s="210" t="s">
        <v>369</v>
      </c>
      <c r="L263" s="71">
        <v>120</v>
      </c>
      <c r="M263" s="72">
        <v>0</v>
      </c>
      <c r="N263" s="67">
        <v>328.3</v>
      </c>
      <c r="O263" s="67">
        <v>328.3</v>
      </c>
      <c r="P263" s="67">
        <v>287.8</v>
      </c>
      <c r="Q263" s="67">
        <v>340.8</v>
      </c>
      <c r="R263" s="67">
        <v>340.8</v>
      </c>
      <c r="S263" s="67">
        <v>340.8</v>
      </c>
    </row>
    <row r="264" spans="1:19" ht="135">
      <c r="A264" s="208">
        <v>902</v>
      </c>
      <c r="B264" s="45" t="s">
        <v>474</v>
      </c>
      <c r="C264" s="190"/>
      <c r="D264" s="211"/>
      <c r="E264" s="211"/>
      <c r="F264" s="204" t="s">
        <v>261</v>
      </c>
      <c r="G264" s="204" t="s">
        <v>181</v>
      </c>
      <c r="H264" s="204" t="s">
        <v>260</v>
      </c>
      <c r="I264" s="209"/>
      <c r="J264" s="209"/>
      <c r="K264" s="210"/>
      <c r="L264" s="71"/>
      <c r="M264" s="72"/>
      <c r="N264" s="67"/>
      <c r="O264" s="67"/>
      <c r="P264" s="67"/>
      <c r="Q264" s="67"/>
      <c r="R264" s="67"/>
      <c r="S264" s="67"/>
    </row>
    <row r="265" spans="1:19" ht="67.5">
      <c r="A265" s="78">
        <v>902</v>
      </c>
      <c r="B265" s="45" t="s">
        <v>474</v>
      </c>
      <c r="C265" s="20"/>
      <c r="D265" s="32"/>
      <c r="E265" s="127"/>
      <c r="F265" s="54" t="s">
        <v>384</v>
      </c>
      <c r="G265" s="54" t="s">
        <v>165</v>
      </c>
      <c r="H265" s="54" t="s">
        <v>125</v>
      </c>
      <c r="I265" s="69"/>
      <c r="J265" s="69"/>
      <c r="K265" s="70"/>
      <c r="L265" s="71"/>
      <c r="M265" s="72"/>
      <c r="N265" s="67"/>
      <c r="O265" s="67"/>
      <c r="P265" s="67"/>
      <c r="Q265" s="67"/>
      <c r="R265" s="67"/>
      <c r="S265" s="67"/>
    </row>
    <row r="266" spans="1:19" ht="135">
      <c r="A266" s="267">
        <v>902</v>
      </c>
      <c r="B266" s="265" t="s">
        <v>474</v>
      </c>
      <c r="C266" s="270"/>
      <c r="D266" s="10"/>
      <c r="E266" s="10"/>
      <c r="F266" s="10" t="s">
        <v>179</v>
      </c>
      <c r="G266" s="10" t="s">
        <v>154</v>
      </c>
      <c r="H266" s="10" t="s">
        <v>188</v>
      </c>
      <c r="I266" s="12">
        <v>100</v>
      </c>
      <c r="J266" s="12">
        <v>4</v>
      </c>
      <c r="K266" s="13" t="s">
        <v>235</v>
      </c>
      <c r="L266" s="14">
        <v>120</v>
      </c>
      <c r="M266" s="15">
        <v>0</v>
      </c>
      <c r="N266" s="25">
        <v>381.6</v>
      </c>
      <c r="O266" s="25">
        <v>381.6</v>
      </c>
      <c r="P266" s="25">
        <v>404.8</v>
      </c>
      <c r="Q266" s="25">
        <v>404.8</v>
      </c>
      <c r="R266" s="25">
        <v>404.8</v>
      </c>
      <c r="S266" s="25">
        <v>404.8</v>
      </c>
    </row>
    <row r="267" spans="1:19" ht="90">
      <c r="A267" s="267">
        <v>902</v>
      </c>
      <c r="B267" s="265" t="s">
        <v>474</v>
      </c>
      <c r="C267" s="270"/>
      <c r="D267" s="10"/>
      <c r="E267" s="10"/>
      <c r="F267" s="10" t="s">
        <v>48</v>
      </c>
      <c r="G267" s="10" t="s">
        <v>181</v>
      </c>
      <c r="H267" s="10" t="s">
        <v>189</v>
      </c>
      <c r="I267" s="12"/>
      <c r="J267" s="12"/>
      <c r="K267" s="13"/>
      <c r="L267" s="187"/>
      <c r="M267" s="15"/>
      <c r="N267" s="186"/>
      <c r="O267" s="186"/>
      <c r="P267" s="186"/>
      <c r="Q267" s="186"/>
      <c r="R267" s="186"/>
      <c r="S267" s="186"/>
    </row>
    <row r="268" spans="1:19" ht="101.25">
      <c r="A268" s="78">
        <v>902</v>
      </c>
      <c r="B268" s="45" t="s">
        <v>474</v>
      </c>
      <c r="C268" s="20"/>
      <c r="D268" s="23"/>
      <c r="E268" s="23"/>
      <c r="F268" s="10" t="s">
        <v>71</v>
      </c>
      <c r="G268" s="10" t="s">
        <v>181</v>
      </c>
      <c r="H268" s="10" t="s">
        <v>186</v>
      </c>
      <c r="I268" s="12"/>
      <c r="J268" s="12"/>
      <c r="K268" s="13"/>
      <c r="L268" s="14"/>
      <c r="M268" s="15"/>
      <c r="N268" s="25"/>
      <c r="O268" s="25"/>
      <c r="P268" s="25"/>
      <c r="Q268" s="25"/>
      <c r="R268" s="25"/>
      <c r="S268" s="25"/>
    </row>
    <row r="269" spans="1:19" ht="112.5">
      <c r="A269" s="267">
        <v>902</v>
      </c>
      <c r="B269" s="265" t="s">
        <v>474</v>
      </c>
      <c r="C269" s="11"/>
      <c r="D269" s="10"/>
      <c r="E269" s="10"/>
      <c r="F269" s="10" t="s">
        <v>279</v>
      </c>
      <c r="G269" s="10" t="s">
        <v>154</v>
      </c>
      <c r="H269" s="10" t="s">
        <v>280</v>
      </c>
      <c r="I269" s="12">
        <v>100</v>
      </c>
      <c r="J269" s="12">
        <v>4</v>
      </c>
      <c r="K269" s="13" t="s">
        <v>344</v>
      </c>
      <c r="L269" s="14">
        <v>120</v>
      </c>
      <c r="M269" s="15">
        <v>0</v>
      </c>
      <c r="N269" s="25">
        <v>502.2</v>
      </c>
      <c r="O269" s="75">
        <v>502.2</v>
      </c>
      <c r="P269" s="25">
        <v>533.4</v>
      </c>
      <c r="Q269" s="25">
        <v>533.4</v>
      </c>
      <c r="R269" s="25">
        <v>533.4</v>
      </c>
      <c r="S269" s="25">
        <v>533.4</v>
      </c>
    </row>
    <row r="270" spans="1:19" ht="112.5">
      <c r="A270" s="267">
        <v>902</v>
      </c>
      <c r="B270" s="265" t="s">
        <v>474</v>
      </c>
      <c r="C270" s="11"/>
      <c r="D270" s="10"/>
      <c r="E270" s="10"/>
      <c r="F270" s="10" t="s">
        <v>35</v>
      </c>
      <c r="G270" s="10" t="s">
        <v>181</v>
      </c>
      <c r="H270" s="10" t="s">
        <v>185</v>
      </c>
      <c r="I270" s="12"/>
      <c r="J270" s="12"/>
      <c r="K270" s="13"/>
      <c r="L270" s="187"/>
      <c r="M270" s="22"/>
      <c r="N270" s="186"/>
      <c r="O270" s="188"/>
      <c r="P270" s="186"/>
      <c r="Q270" s="186"/>
      <c r="R270" s="186"/>
      <c r="S270" s="186"/>
    </row>
    <row r="271" spans="1:19" ht="90">
      <c r="A271" s="78">
        <v>902</v>
      </c>
      <c r="B271" s="45" t="s">
        <v>474</v>
      </c>
      <c r="C271" s="20"/>
      <c r="D271" s="23"/>
      <c r="E271" s="23"/>
      <c r="F271" s="10" t="s">
        <v>284</v>
      </c>
      <c r="G271" s="10" t="s">
        <v>111</v>
      </c>
      <c r="H271" s="10" t="s">
        <v>285</v>
      </c>
      <c r="I271" s="12"/>
      <c r="J271" s="12"/>
      <c r="K271" s="13"/>
      <c r="L271" s="14"/>
      <c r="M271" s="22"/>
      <c r="N271" s="25"/>
      <c r="O271" s="75"/>
      <c r="P271" s="25"/>
      <c r="Q271" s="25"/>
      <c r="R271" s="25"/>
      <c r="S271" s="25"/>
    </row>
    <row r="272" spans="1:19" ht="67.5">
      <c r="A272" s="494">
        <v>902</v>
      </c>
      <c r="B272" s="45" t="s">
        <v>474</v>
      </c>
      <c r="C272" s="226"/>
      <c r="D272" s="506"/>
      <c r="E272" s="506"/>
      <c r="F272" s="129" t="s">
        <v>177</v>
      </c>
      <c r="G272" s="129" t="s">
        <v>154</v>
      </c>
      <c r="H272" s="129" t="s">
        <v>184</v>
      </c>
      <c r="I272" s="504">
        <v>100</v>
      </c>
      <c r="J272" s="504">
        <v>4</v>
      </c>
      <c r="K272" s="502" t="s">
        <v>236</v>
      </c>
      <c r="L272" s="124">
        <v>120</v>
      </c>
      <c r="M272" s="143">
        <v>0</v>
      </c>
      <c r="N272" s="144">
        <v>814.6</v>
      </c>
      <c r="O272" s="144">
        <v>814.6</v>
      </c>
      <c r="P272" s="144">
        <v>870.2</v>
      </c>
      <c r="Q272" s="144">
        <v>870.2</v>
      </c>
      <c r="R272" s="144">
        <v>870.2</v>
      </c>
      <c r="S272" s="144">
        <v>870.2</v>
      </c>
    </row>
    <row r="273" spans="1:19" ht="90">
      <c r="A273" s="495"/>
      <c r="B273" s="45" t="s">
        <v>474</v>
      </c>
      <c r="C273" s="230"/>
      <c r="D273" s="507"/>
      <c r="E273" s="507"/>
      <c r="F273" s="129" t="s">
        <v>47</v>
      </c>
      <c r="G273" s="129" t="s">
        <v>111</v>
      </c>
      <c r="H273" s="129" t="s">
        <v>187</v>
      </c>
      <c r="I273" s="505"/>
      <c r="J273" s="505"/>
      <c r="K273" s="503"/>
      <c r="L273" s="183"/>
      <c r="M273" s="143"/>
      <c r="N273" s="185"/>
      <c r="O273" s="185"/>
      <c r="P273" s="185"/>
      <c r="Q273" s="185"/>
      <c r="R273" s="185"/>
      <c r="S273" s="185"/>
    </row>
    <row r="274" spans="1:19" ht="67.5">
      <c r="A274" s="231">
        <v>902</v>
      </c>
      <c r="B274" s="45" t="s">
        <v>474</v>
      </c>
      <c r="C274" s="199"/>
      <c r="D274" s="129"/>
      <c r="E274" s="129"/>
      <c r="F274" s="129" t="s">
        <v>177</v>
      </c>
      <c r="G274" s="129" t="s">
        <v>154</v>
      </c>
      <c r="H274" s="129" t="s">
        <v>184</v>
      </c>
      <c r="I274" s="122"/>
      <c r="J274" s="122"/>
      <c r="K274" s="123"/>
      <c r="L274" s="124"/>
      <c r="M274" s="143"/>
      <c r="N274" s="144"/>
      <c r="O274" s="144"/>
      <c r="P274" s="144"/>
      <c r="Q274" s="144"/>
      <c r="R274" s="144"/>
      <c r="S274" s="144"/>
    </row>
    <row r="275" spans="1:19" ht="101.25">
      <c r="A275" s="231">
        <v>902</v>
      </c>
      <c r="B275" s="45" t="s">
        <v>474</v>
      </c>
      <c r="C275" s="199"/>
      <c r="D275" s="129"/>
      <c r="E275" s="129"/>
      <c r="F275" s="129" t="s">
        <v>34</v>
      </c>
      <c r="G275" s="129" t="s">
        <v>111</v>
      </c>
      <c r="H275" s="129" t="s">
        <v>186</v>
      </c>
      <c r="I275" s="122"/>
      <c r="J275" s="122"/>
      <c r="K275" s="123"/>
      <c r="L275" s="124"/>
      <c r="M275" s="143"/>
      <c r="N275" s="144"/>
      <c r="O275" s="144"/>
      <c r="P275" s="144"/>
      <c r="Q275" s="144"/>
      <c r="R275" s="144"/>
      <c r="S275" s="144"/>
    </row>
    <row r="276" spans="1:19" ht="123.75">
      <c r="A276" s="101">
        <v>902</v>
      </c>
      <c r="B276" s="265" t="s">
        <v>474</v>
      </c>
      <c r="C276" s="11"/>
      <c r="D276" s="266"/>
      <c r="E276" s="266"/>
      <c r="F276" s="10" t="s">
        <v>103</v>
      </c>
      <c r="G276" s="10" t="s">
        <v>154</v>
      </c>
      <c r="H276" s="10" t="s">
        <v>104</v>
      </c>
      <c r="I276" s="263">
        <v>100</v>
      </c>
      <c r="J276" s="263">
        <v>4</v>
      </c>
      <c r="K276" s="264" t="s">
        <v>342</v>
      </c>
      <c r="L276" s="14">
        <v>120</v>
      </c>
      <c r="M276" s="15">
        <v>0</v>
      </c>
      <c r="N276" s="25">
        <v>1171.6</v>
      </c>
      <c r="O276" s="75">
        <v>1171.6</v>
      </c>
      <c r="P276" s="25">
        <v>1657.5</v>
      </c>
      <c r="Q276" s="25">
        <v>1657.5</v>
      </c>
      <c r="R276" s="25">
        <v>1657.5</v>
      </c>
      <c r="S276" s="25">
        <v>1657.5</v>
      </c>
    </row>
    <row r="277" spans="1:19" ht="112.5">
      <c r="A277" s="101">
        <v>902</v>
      </c>
      <c r="B277" s="265" t="s">
        <v>474</v>
      </c>
      <c r="C277" s="11"/>
      <c r="D277" s="266"/>
      <c r="E277" s="266"/>
      <c r="F277" s="10" t="s">
        <v>279</v>
      </c>
      <c r="G277" s="10" t="s">
        <v>154</v>
      </c>
      <c r="H277" s="10" t="s">
        <v>280</v>
      </c>
      <c r="I277" s="263"/>
      <c r="J277" s="263"/>
      <c r="K277" s="264"/>
      <c r="L277" s="187"/>
      <c r="M277" s="15"/>
      <c r="N277" s="186"/>
      <c r="O277" s="188"/>
      <c r="P277" s="186"/>
      <c r="Q277" s="186"/>
      <c r="R277" s="186"/>
      <c r="S277" s="186"/>
    </row>
    <row r="278" spans="1:19" ht="112.5">
      <c r="A278" s="101">
        <v>902</v>
      </c>
      <c r="B278" s="45" t="s">
        <v>474</v>
      </c>
      <c r="C278" s="20"/>
      <c r="D278" s="23"/>
      <c r="E278" s="23"/>
      <c r="F278" s="10" t="s">
        <v>35</v>
      </c>
      <c r="G278" s="10" t="s">
        <v>181</v>
      </c>
      <c r="H278" s="10" t="s">
        <v>185</v>
      </c>
      <c r="I278" s="12"/>
      <c r="J278" s="12"/>
      <c r="K278" s="13"/>
      <c r="L278" s="14"/>
      <c r="M278" s="100"/>
      <c r="N278" s="75"/>
      <c r="O278" s="75"/>
      <c r="P278" s="25"/>
      <c r="Q278" s="25"/>
      <c r="R278" s="25"/>
      <c r="S278" s="25"/>
    </row>
    <row r="279" spans="1:19" ht="90">
      <c r="A279" s="101">
        <v>902</v>
      </c>
      <c r="B279" s="45" t="s">
        <v>474</v>
      </c>
      <c r="C279" s="20"/>
      <c r="D279" s="23"/>
      <c r="E279" s="23"/>
      <c r="F279" s="10" t="s">
        <v>284</v>
      </c>
      <c r="G279" s="10" t="s">
        <v>111</v>
      </c>
      <c r="H279" s="10" t="s">
        <v>285</v>
      </c>
      <c r="I279" s="97"/>
      <c r="J279" s="97"/>
      <c r="K279" s="98"/>
      <c r="L279" s="99"/>
      <c r="M279" s="100"/>
      <c r="N279" s="279"/>
      <c r="O279" s="279"/>
      <c r="P279" s="280"/>
      <c r="Q279" s="25"/>
      <c r="R279" s="25"/>
      <c r="S279" s="25"/>
    </row>
    <row r="280" spans="1:19" ht="90">
      <c r="A280" s="101">
        <v>902</v>
      </c>
      <c r="B280" s="265" t="s">
        <v>474</v>
      </c>
      <c r="C280" s="11"/>
      <c r="D280" s="266"/>
      <c r="E280" s="266"/>
      <c r="F280" s="10" t="s">
        <v>286</v>
      </c>
      <c r="G280" s="10" t="s">
        <v>154</v>
      </c>
      <c r="H280" s="10" t="s">
        <v>287</v>
      </c>
      <c r="I280" s="263">
        <v>100</v>
      </c>
      <c r="J280" s="263">
        <v>4</v>
      </c>
      <c r="K280" s="264" t="s">
        <v>343</v>
      </c>
      <c r="L280" s="14">
        <v>120</v>
      </c>
      <c r="M280" s="15">
        <v>0</v>
      </c>
      <c r="N280" s="25">
        <v>364.2</v>
      </c>
      <c r="O280" s="75">
        <v>364.2</v>
      </c>
      <c r="P280" s="25">
        <v>404.8</v>
      </c>
      <c r="Q280" s="25">
        <v>404.8</v>
      </c>
      <c r="R280" s="25">
        <v>404.8</v>
      </c>
      <c r="S280" s="25">
        <v>404.8</v>
      </c>
    </row>
    <row r="281" spans="1:19" ht="90">
      <c r="A281" s="101">
        <v>902</v>
      </c>
      <c r="B281" s="265" t="s">
        <v>474</v>
      </c>
      <c r="C281" s="11"/>
      <c r="D281" s="266"/>
      <c r="E281" s="266"/>
      <c r="F281" s="10" t="s">
        <v>286</v>
      </c>
      <c r="G281" s="10" t="s">
        <v>154</v>
      </c>
      <c r="H281" s="10" t="s">
        <v>287</v>
      </c>
      <c r="I281" s="263"/>
      <c r="J281" s="263"/>
      <c r="K281" s="264"/>
      <c r="L281" s="187"/>
      <c r="M281" s="15"/>
      <c r="N281" s="186"/>
      <c r="O281" s="188"/>
      <c r="P281" s="186"/>
      <c r="Q281" s="186"/>
      <c r="R281" s="186"/>
      <c r="S281" s="186"/>
    </row>
    <row r="282" spans="1:19" ht="67.5">
      <c r="A282" s="101">
        <v>902</v>
      </c>
      <c r="B282" s="45" t="s">
        <v>474</v>
      </c>
      <c r="C282" s="20"/>
      <c r="D282" s="23"/>
      <c r="E282" s="23"/>
      <c r="F282" s="10" t="s">
        <v>298</v>
      </c>
      <c r="G282" s="10" t="s">
        <v>181</v>
      </c>
      <c r="H282" s="10" t="s">
        <v>299</v>
      </c>
      <c r="I282" s="12"/>
      <c r="J282" s="12"/>
      <c r="K282" s="13"/>
      <c r="L282" s="14"/>
      <c r="M282" s="15"/>
      <c r="N282" s="25"/>
      <c r="O282" s="75"/>
      <c r="P282" s="25"/>
      <c r="Q282" s="25"/>
      <c r="R282" s="25"/>
      <c r="S282" s="25"/>
    </row>
    <row r="283" spans="1:19" ht="104.25" customHeight="1">
      <c r="A283" s="79">
        <v>902</v>
      </c>
      <c r="B283" s="109" t="s">
        <v>520</v>
      </c>
      <c r="C283" s="79" t="s">
        <v>521</v>
      </c>
      <c r="D283" s="214" t="s">
        <v>522</v>
      </c>
      <c r="E283" s="118" t="s">
        <v>70</v>
      </c>
      <c r="F283" s="40"/>
      <c r="G283" s="40"/>
      <c r="H283" s="40"/>
      <c r="I283" s="34"/>
      <c r="J283" s="34"/>
      <c r="K283" s="35"/>
      <c r="L283" s="36"/>
      <c r="M283" s="26"/>
      <c r="N283" s="33">
        <f aca="true" t="shared" si="45" ref="N283:S283">SUM(N284)</f>
        <v>5711.1</v>
      </c>
      <c r="O283" s="33">
        <f t="shared" si="45"/>
        <v>5711.1</v>
      </c>
      <c r="P283" s="33">
        <f t="shared" si="45"/>
        <v>4213.5</v>
      </c>
      <c r="Q283" s="33">
        <f t="shared" si="45"/>
        <v>4675</v>
      </c>
      <c r="R283" s="33">
        <f t="shared" si="45"/>
        <v>4674.6</v>
      </c>
      <c r="S283" s="33">
        <f t="shared" si="45"/>
        <v>4674.6</v>
      </c>
    </row>
    <row r="284" spans="1:19" ht="36.75" customHeight="1">
      <c r="A284" s="78">
        <v>902</v>
      </c>
      <c r="B284" s="45" t="s">
        <v>520</v>
      </c>
      <c r="C284" s="20"/>
      <c r="D284" s="23"/>
      <c r="E284" s="23"/>
      <c r="F284" s="10" t="s">
        <v>58</v>
      </c>
      <c r="G284" s="10" t="s">
        <v>218</v>
      </c>
      <c r="H284" s="10" t="s">
        <v>59</v>
      </c>
      <c r="I284" s="12">
        <v>400</v>
      </c>
      <c r="J284" s="12">
        <v>5</v>
      </c>
      <c r="K284" s="13" t="s">
        <v>346</v>
      </c>
      <c r="L284" s="14">
        <v>810</v>
      </c>
      <c r="M284" s="15">
        <v>0</v>
      </c>
      <c r="N284" s="25">
        <v>5711.1</v>
      </c>
      <c r="O284" s="25">
        <v>5711.1</v>
      </c>
      <c r="P284" s="25">
        <v>4213.5</v>
      </c>
      <c r="Q284" s="25">
        <v>4675</v>
      </c>
      <c r="R284" s="25">
        <v>4674.6</v>
      </c>
      <c r="S284" s="25">
        <v>4674.6</v>
      </c>
    </row>
    <row r="285" spans="1:19" ht="112.5">
      <c r="A285" s="78">
        <v>902</v>
      </c>
      <c r="B285" s="45" t="s">
        <v>520</v>
      </c>
      <c r="C285" s="20"/>
      <c r="D285" s="23"/>
      <c r="E285" s="23"/>
      <c r="F285" s="10" t="s">
        <v>193</v>
      </c>
      <c r="G285" s="10" t="s">
        <v>154</v>
      </c>
      <c r="H285" s="10" t="s">
        <v>194</v>
      </c>
      <c r="I285" s="12"/>
      <c r="J285" s="12"/>
      <c r="K285" s="13"/>
      <c r="L285" s="14"/>
      <c r="M285" s="15"/>
      <c r="N285" s="25"/>
      <c r="O285" s="25"/>
      <c r="P285" s="25"/>
      <c r="Q285" s="25"/>
      <c r="R285" s="25"/>
      <c r="S285" s="25"/>
    </row>
    <row r="286" spans="1:19" ht="80.25" customHeight="1">
      <c r="A286" s="78">
        <v>902</v>
      </c>
      <c r="B286" s="45" t="s">
        <v>520</v>
      </c>
      <c r="C286" s="20"/>
      <c r="D286" s="23"/>
      <c r="E286" s="23"/>
      <c r="F286" s="10" t="s">
        <v>73</v>
      </c>
      <c r="G286" s="10" t="s">
        <v>181</v>
      </c>
      <c r="H286" s="10" t="s">
        <v>190</v>
      </c>
      <c r="I286" s="12"/>
      <c r="J286" s="12"/>
      <c r="K286" s="13"/>
      <c r="L286" s="14"/>
      <c r="M286" s="15"/>
      <c r="N286" s="25"/>
      <c r="O286" s="25"/>
      <c r="P286" s="25"/>
      <c r="Q286" s="25"/>
      <c r="R286" s="25"/>
      <c r="S286" s="25"/>
    </row>
    <row r="287" spans="1:19" ht="114" customHeight="1">
      <c r="A287" s="78">
        <v>902</v>
      </c>
      <c r="B287" s="45" t="s">
        <v>520</v>
      </c>
      <c r="C287" s="20"/>
      <c r="D287" s="23"/>
      <c r="E287" s="23"/>
      <c r="F287" s="10" t="s">
        <v>220</v>
      </c>
      <c r="G287" s="10" t="s">
        <v>111</v>
      </c>
      <c r="H287" s="10" t="s">
        <v>221</v>
      </c>
      <c r="I287" s="12"/>
      <c r="J287" s="12"/>
      <c r="K287" s="13"/>
      <c r="L287" s="14"/>
      <c r="M287" s="15"/>
      <c r="N287" s="25"/>
      <c r="O287" s="25"/>
      <c r="P287" s="25"/>
      <c r="Q287" s="25"/>
      <c r="R287" s="25"/>
      <c r="S287" s="25"/>
    </row>
    <row r="288" spans="1:19" ht="78" customHeight="1">
      <c r="A288" s="78">
        <v>902</v>
      </c>
      <c r="B288" s="45" t="s">
        <v>520</v>
      </c>
      <c r="C288" s="20"/>
      <c r="D288" s="23"/>
      <c r="E288" s="23"/>
      <c r="F288" s="10" t="s">
        <v>276</v>
      </c>
      <c r="G288" s="10" t="s">
        <v>111</v>
      </c>
      <c r="H288" s="10" t="s">
        <v>149</v>
      </c>
      <c r="I288" s="12"/>
      <c r="J288" s="12"/>
      <c r="K288" s="13"/>
      <c r="L288" s="14"/>
      <c r="M288" s="15"/>
      <c r="N288" s="25"/>
      <c r="O288" s="25"/>
      <c r="P288" s="25"/>
      <c r="Q288" s="25"/>
      <c r="R288" s="25"/>
      <c r="S288" s="25"/>
    </row>
    <row r="289" spans="1:19" ht="78" customHeight="1">
      <c r="A289" s="79">
        <v>902</v>
      </c>
      <c r="B289" s="109" t="s">
        <v>524</v>
      </c>
      <c r="C289" s="79" t="s">
        <v>523</v>
      </c>
      <c r="D289" s="214" t="s">
        <v>525</v>
      </c>
      <c r="E289" s="118" t="s">
        <v>70</v>
      </c>
      <c r="F289" s="40"/>
      <c r="G289" s="40"/>
      <c r="H289" s="40"/>
      <c r="I289" s="34"/>
      <c r="J289" s="34"/>
      <c r="K289" s="35"/>
      <c r="L289" s="36"/>
      <c r="M289" s="26"/>
      <c r="N289" s="33">
        <f aca="true" t="shared" si="46" ref="N289:S289">SUM(N290)</f>
        <v>144.9</v>
      </c>
      <c r="O289" s="33">
        <f t="shared" si="46"/>
        <v>144.9</v>
      </c>
      <c r="P289" s="33">
        <f t="shared" si="46"/>
        <v>300</v>
      </c>
      <c r="Q289" s="33">
        <f t="shared" si="46"/>
        <v>300</v>
      </c>
      <c r="R289" s="33">
        <f t="shared" si="46"/>
        <v>300</v>
      </c>
      <c r="S289" s="33">
        <f t="shared" si="46"/>
        <v>300</v>
      </c>
    </row>
    <row r="290" spans="1:19" ht="46.5" customHeight="1">
      <c r="A290" s="78">
        <v>902</v>
      </c>
      <c r="B290" s="45" t="s">
        <v>524</v>
      </c>
      <c r="C290" s="20"/>
      <c r="D290" s="23"/>
      <c r="E290" s="23"/>
      <c r="F290" s="10" t="s">
        <v>58</v>
      </c>
      <c r="G290" s="10" t="s">
        <v>218</v>
      </c>
      <c r="H290" s="10" t="s">
        <v>59</v>
      </c>
      <c r="I290" s="12">
        <v>400</v>
      </c>
      <c r="J290" s="12">
        <v>5</v>
      </c>
      <c r="K290" s="13" t="s">
        <v>346</v>
      </c>
      <c r="L290" s="14">
        <v>810</v>
      </c>
      <c r="M290" s="15">
        <v>0</v>
      </c>
      <c r="N290" s="25">
        <v>144.9</v>
      </c>
      <c r="O290" s="25">
        <v>144.9</v>
      </c>
      <c r="P290" s="25">
        <v>300</v>
      </c>
      <c r="Q290" s="25">
        <v>300</v>
      </c>
      <c r="R290" s="25">
        <v>300</v>
      </c>
      <c r="S290" s="25">
        <v>300</v>
      </c>
    </row>
    <row r="291" spans="1:19" ht="78" customHeight="1">
      <c r="A291" s="78">
        <v>902</v>
      </c>
      <c r="B291" s="45" t="s">
        <v>524</v>
      </c>
      <c r="C291" s="20"/>
      <c r="D291" s="23"/>
      <c r="E291" s="23"/>
      <c r="F291" s="10" t="s">
        <v>193</v>
      </c>
      <c r="G291" s="10" t="s">
        <v>154</v>
      </c>
      <c r="H291" s="10" t="s">
        <v>194</v>
      </c>
      <c r="I291" s="12"/>
      <c r="J291" s="12"/>
      <c r="K291" s="13"/>
      <c r="L291" s="14"/>
      <c r="M291" s="15"/>
      <c r="N291" s="25"/>
      <c r="O291" s="25"/>
      <c r="P291" s="25"/>
      <c r="Q291" s="25"/>
      <c r="R291" s="25"/>
      <c r="S291" s="25"/>
    </row>
    <row r="292" spans="1:19" ht="78" customHeight="1">
      <c r="A292" s="78">
        <v>902</v>
      </c>
      <c r="B292" s="45" t="s">
        <v>524</v>
      </c>
      <c r="C292" s="20"/>
      <c r="D292" s="23"/>
      <c r="E292" s="23"/>
      <c r="F292" s="10" t="s">
        <v>73</v>
      </c>
      <c r="G292" s="10" t="s">
        <v>181</v>
      </c>
      <c r="H292" s="10" t="s">
        <v>190</v>
      </c>
      <c r="I292" s="12"/>
      <c r="J292" s="12"/>
      <c r="K292" s="13"/>
      <c r="L292" s="14"/>
      <c r="M292" s="15"/>
      <c r="N292" s="25"/>
      <c r="O292" s="25"/>
      <c r="P292" s="25"/>
      <c r="Q292" s="25"/>
      <c r="R292" s="25"/>
      <c r="S292" s="25"/>
    </row>
    <row r="293" spans="1:19" ht="78" customHeight="1">
      <c r="A293" s="78">
        <v>902</v>
      </c>
      <c r="B293" s="45" t="s">
        <v>524</v>
      </c>
      <c r="C293" s="20"/>
      <c r="D293" s="23"/>
      <c r="E293" s="23"/>
      <c r="F293" s="10" t="s">
        <v>220</v>
      </c>
      <c r="G293" s="10" t="s">
        <v>111</v>
      </c>
      <c r="H293" s="10" t="s">
        <v>221</v>
      </c>
      <c r="I293" s="12"/>
      <c r="J293" s="12"/>
      <c r="K293" s="13"/>
      <c r="L293" s="14"/>
      <c r="M293" s="15"/>
      <c r="N293" s="25"/>
      <c r="O293" s="25"/>
      <c r="P293" s="25"/>
      <c r="Q293" s="25"/>
      <c r="R293" s="25"/>
      <c r="S293" s="25"/>
    </row>
    <row r="294" spans="1:19" ht="78" customHeight="1">
      <c r="A294" s="78">
        <v>902</v>
      </c>
      <c r="B294" s="45" t="s">
        <v>524</v>
      </c>
      <c r="C294" s="20"/>
      <c r="D294" s="23"/>
      <c r="E294" s="23"/>
      <c r="F294" s="10" t="s">
        <v>276</v>
      </c>
      <c r="G294" s="10" t="s">
        <v>111</v>
      </c>
      <c r="H294" s="10" t="s">
        <v>149</v>
      </c>
      <c r="I294" s="12"/>
      <c r="J294" s="12"/>
      <c r="K294" s="13"/>
      <c r="L294" s="14"/>
      <c r="M294" s="15"/>
      <c r="N294" s="25"/>
      <c r="O294" s="25"/>
      <c r="P294" s="25"/>
      <c r="Q294" s="25"/>
      <c r="R294" s="25"/>
      <c r="S294" s="25"/>
    </row>
    <row r="295" spans="1:19" ht="147">
      <c r="A295" s="178">
        <v>902</v>
      </c>
      <c r="B295" s="232" t="s">
        <v>526</v>
      </c>
      <c r="C295" s="178" t="s">
        <v>527</v>
      </c>
      <c r="D295" s="233" t="s">
        <v>397</v>
      </c>
      <c r="E295" s="234" t="s">
        <v>70</v>
      </c>
      <c r="F295" s="537"/>
      <c r="G295" s="537"/>
      <c r="H295" s="537"/>
      <c r="I295" s="537"/>
      <c r="J295" s="537"/>
      <c r="K295" s="537"/>
      <c r="L295" s="537"/>
      <c r="M295" s="538"/>
      <c r="N295" s="33">
        <f aca="true" t="shared" si="47" ref="N295:S295">SUM(N296:N297)</f>
        <v>7141.2</v>
      </c>
      <c r="O295" s="33">
        <f t="shared" si="47"/>
        <v>7134.3</v>
      </c>
      <c r="P295" s="33">
        <f t="shared" si="47"/>
        <v>9769.3</v>
      </c>
      <c r="Q295" s="33">
        <f t="shared" si="47"/>
        <v>1221.2</v>
      </c>
      <c r="R295" s="33">
        <f t="shared" si="47"/>
        <v>0</v>
      </c>
      <c r="S295" s="33">
        <f t="shared" si="47"/>
        <v>0</v>
      </c>
    </row>
    <row r="296" spans="1:19" ht="67.5">
      <c r="A296" s="235">
        <v>902</v>
      </c>
      <c r="B296" s="236" t="s">
        <v>526</v>
      </c>
      <c r="C296" s="237"/>
      <c r="D296" s="238"/>
      <c r="E296" s="238"/>
      <c r="F296" s="238" t="s">
        <v>76</v>
      </c>
      <c r="G296" s="238" t="s">
        <v>87</v>
      </c>
      <c r="H296" s="238" t="s">
        <v>78</v>
      </c>
      <c r="I296" s="239">
        <v>500</v>
      </c>
      <c r="J296" s="239">
        <v>1</v>
      </c>
      <c r="K296" s="240" t="s">
        <v>234</v>
      </c>
      <c r="L296" s="241">
        <v>410</v>
      </c>
      <c r="M296" s="242">
        <v>310</v>
      </c>
      <c r="N296" s="144">
        <v>7141.2</v>
      </c>
      <c r="O296" s="25">
        <v>7134.3</v>
      </c>
      <c r="P296" s="25"/>
      <c r="Q296" s="25"/>
      <c r="R296" s="25"/>
      <c r="S296" s="25"/>
    </row>
    <row r="297" spans="1:19" ht="67.5" customHeight="1">
      <c r="A297" s="235">
        <v>902</v>
      </c>
      <c r="B297" s="236" t="s">
        <v>526</v>
      </c>
      <c r="C297" s="237"/>
      <c r="D297" s="238"/>
      <c r="E297" s="238"/>
      <c r="F297" s="238" t="s">
        <v>90</v>
      </c>
      <c r="G297" s="238" t="s">
        <v>91</v>
      </c>
      <c r="H297" s="238" t="s">
        <v>92</v>
      </c>
      <c r="I297" s="239">
        <v>1000</v>
      </c>
      <c r="J297" s="239">
        <v>4</v>
      </c>
      <c r="K297" s="240" t="s">
        <v>557</v>
      </c>
      <c r="L297" s="241">
        <v>410</v>
      </c>
      <c r="M297" s="242">
        <v>310</v>
      </c>
      <c r="N297" s="144">
        <v>0</v>
      </c>
      <c r="O297" s="25">
        <v>0</v>
      </c>
      <c r="P297" s="25">
        <v>9769.3</v>
      </c>
      <c r="Q297" s="25">
        <v>1221.2</v>
      </c>
      <c r="R297" s="25"/>
      <c r="S297" s="25"/>
    </row>
    <row r="298" spans="1:19" ht="112.5">
      <c r="A298" s="235">
        <v>902</v>
      </c>
      <c r="B298" s="236" t="s">
        <v>526</v>
      </c>
      <c r="C298" s="243"/>
      <c r="D298" s="244"/>
      <c r="E298" s="244"/>
      <c r="F298" s="238" t="s">
        <v>35</v>
      </c>
      <c r="G298" s="238" t="s">
        <v>181</v>
      </c>
      <c r="H298" s="238" t="s">
        <v>185</v>
      </c>
      <c r="I298" s="239"/>
      <c r="J298" s="239"/>
      <c r="K298" s="240"/>
      <c r="L298" s="241"/>
      <c r="M298" s="245"/>
      <c r="N298" s="25" t="s">
        <v>213</v>
      </c>
      <c r="O298" s="25"/>
      <c r="P298" s="25"/>
      <c r="Q298" s="25"/>
      <c r="R298" s="25"/>
      <c r="S298" s="25"/>
    </row>
    <row r="299" spans="1:19" ht="47.25" customHeight="1">
      <c r="A299" s="235">
        <v>902</v>
      </c>
      <c r="B299" s="236" t="s">
        <v>526</v>
      </c>
      <c r="C299" s="243"/>
      <c r="D299" s="244"/>
      <c r="E299" s="244"/>
      <c r="F299" s="238" t="s">
        <v>351</v>
      </c>
      <c r="G299" s="238" t="s">
        <v>218</v>
      </c>
      <c r="H299" s="238" t="s">
        <v>352</v>
      </c>
      <c r="I299" s="239"/>
      <c r="J299" s="239"/>
      <c r="K299" s="240"/>
      <c r="L299" s="241"/>
      <c r="M299" s="245"/>
      <c r="N299" s="25"/>
      <c r="O299" s="25"/>
      <c r="P299" s="25"/>
      <c r="Q299" s="25"/>
      <c r="R299" s="25"/>
      <c r="S299" s="25"/>
    </row>
    <row r="300" spans="1:19" ht="48.75" customHeight="1">
      <c r="A300" s="235">
        <v>902</v>
      </c>
      <c r="B300" s="236" t="s">
        <v>526</v>
      </c>
      <c r="C300" s="243"/>
      <c r="D300" s="244"/>
      <c r="E300" s="244"/>
      <c r="F300" s="238" t="s">
        <v>58</v>
      </c>
      <c r="G300" s="238" t="s">
        <v>218</v>
      </c>
      <c r="H300" s="238" t="s">
        <v>59</v>
      </c>
      <c r="I300" s="239"/>
      <c r="J300" s="239"/>
      <c r="K300" s="240"/>
      <c r="L300" s="241"/>
      <c r="M300" s="245"/>
      <c r="N300" s="25"/>
      <c r="O300" s="25"/>
      <c r="P300" s="25"/>
      <c r="Q300" s="25"/>
      <c r="R300" s="25"/>
      <c r="S300" s="25"/>
    </row>
    <row r="301" spans="1:19" ht="112.5" customHeight="1">
      <c r="A301" s="235">
        <v>902</v>
      </c>
      <c r="B301" s="236" t="s">
        <v>526</v>
      </c>
      <c r="C301" s="243"/>
      <c r="D301" s="244"/>
      <c r="E301" s="244"/>
      <c r="F301" s="238" t="s">
        <v>14</v>
      </c>
      <c r="G301" s="238" t="s">
        <v>165</v>
      </c>
      <c r="H301" s="238" t="s">
        <v>9</v>
      </c>
      <c r="I301" s="239"/>
      <c r="J301" s="239"/>
      <c r="K301" s="240"/>
      <c r="L301" s="241"/>
      <c r="M301" s="245"/>
      <c r="N301" s="25"/>
      <c r="O301" s="25"/>
      <c r="P301" s="25"/>
      <c r="Q301" s="25"/>
      <c r="R301" s="25"/>
      <c r="S301" s="25"/>
    </row>
    <row r="302" spans="1:19" ht="101.25">
      <c r="A302" s="235">
        <v>902</v>
      </c>
      <c r="B302" s="236" t="s">
        <v>526</v>
      </c>
      <c r="C302" s="243"/>
      <c r="D302" s="244"/>
      <c r="E302" s="244"/>
      <c r="F302" s="246" t="s">
        <v>382</v>
      </c>
      <c r="G302" s="246" t="s">
        <v>165</v>
      </c>
      <c r="H302" s="246" t="s">
        <v>383</v>
      </c>
      <c r="I302" s="239"/>
      <c r="J302" s="239"/>
      <c r="K302" s="240"/>
      <c r="L302" s="241"/>
      <c r="M302" s="245"/>
      <c r="N302" s="25"/>
      <c r="O302" s="25"/>
      <c r="P302" s="25"/>
      <c r="Q302" s="25"/>
      <c r="R302" s="25"/>
      <c r="S302" s="25"/>
    </row>
    <row r="303" spans="1:19" ht="116.25" customHeight="1">
      <c r="A303" s="79">
        <v>902</v>
      </c>
      <c r="B303" s="109" t="s">
        <v>476</v>
      </c>
      <c r="C303" s="178" t="s">
        <v>475</v>
      </c>
      <c r="D303" s="290" t="s">
        <v>396</v>
      </c>
      <c r="E303" s="118" t="s">
        <v>70</v>
      </c>
      <c r="F303" s="52"/>
      <c r="G303" s="52"/>
      <c r="H303" s="52"/>
      <c r="I303" s="52"/>
      <c r="J303" s="52"/>
      <c r="K303" s="52"/>
      <c r="L303" s="52"/>
      <c r="M303" s="52"/>
      <c r="N303" s="33">
        <f aca="true" t="shared" si="48" ref="N303:S303">SUM(N304:N313)</f>
        <v>28617.199999999997</v>
      </c>
      <c r="O303" s="33">
        <f t="shared" si="48"/>
        <v>28610.4</v>
      </c>
      <c r="P303" s="33">
        <f t="shared" si="48"/>
        <v>24994.7</v>
      </c>
      <c r="Q303" s="33">
        <f t="shared" si="48"/>
        <v>39580.7</v>
      </c>
      <c r="R303" s="33">
        <f t="shared" si="48"/>
        <v>29580.699999999997</v>
      </c>
      <c r="S303" s="33">
        <f t="shared" si="48"/>
        <v>29580.699999999997</v>
      </c>
    </row>
    <row r="304" spans="1:19" ht="30.75" customHeight="1">
      <c r="A304" s="208">
        <v>902</v>
      </c>
      <c r="B304" s="207" t="s">
        <v>476</v>
      </c>
      <c r="C304" s="190"/>
      <c r="D304" s="211"/>
      <c r="E304" s="211"/>
      <c r="F304" s="204" t="s">
        <v>305</v>
      </c>
      <c r="G304" s="204" t="s">
        <v>306</v>
      </c>
      <c r="H304" s="204" t="s">
        <v>307</v>
      </c>
      <c r="I304" s="209">
        <v>900</v>
      </c>
      <c r="J304" s="209">
        <v>1</v>
      </c>
      <c r="K304" s="210" t="s">
        <v>369</v>
      </c>
      <c r="L304" s="71">
        <v>610</v>
      </c>
      <c r="M304" s="72">
        <v>0</v>
      </c>
      <c r="N304" s="67">
        <v>5268.9</v>
      </c>
      <c r="O304" s="67">
        <v>5268.9</v>
      </c>
      <c r="P304" s="67">
        <v>6121.2</v>
      </c>
      <c r="Q304" s="67">
        <v>6121.2</v>
      </c>
      <c r="R304" s="67">
        <v>6121.2</v>
      </c>
      <c r="S304" s="67">
        <v>6121.2</v>
      </c>
    </row>
    <row r="305" spans="1:19" ht="21" customHeight="1">
      <c r="A305" s="208">
        <v>902</v>
      </c>
      <c r="B305" s="207" t="s">
        <v>476</v>
      </c>
      <c r="C305" s="190"/>
      <c r="D305" s="211"/>
      <c r="E305" s="211"/>
      <c r="F305" s="204" t="s">
        <v>351</v>
      </c>
      <c r="G305" s="204" t="s">
        <v>218</v>
      </c>
      <c r="H305" s="204" t="s">
        <v>352</v>
      </c>
      <c r="I305" s="209">
        <v>900</v>
      </c>
      <c r="J305" s="209">
        <v>2</v>
      </c>
      <c r="K305" s="210" t="s">
        <v>369</v>
      </c>
      <c r="L305" s="71">
        <v>610</v>
      </c>
      <c r="M305" s="72">
        <v>0</v>
      </c>
      <c r="N305" s="67">
        <v>13122.2</v>
      </c>
      <c r="O305" s="67">
        <v>13122.2</v>
      </c>
      <c r="P305" s="67">
        <v>13077.2</v>
      </c>
      <c r="Q305" s="67">
        <v>13020.4</v>
      </c>
      <c r="R305" s="67">
        <v>13020.4</v>
      </c>
      <c r="S305" s="67">
        <v>13020.4</v>
      </c>
    </row>
    <row r="306" spans="1:19" ht="33" customHeight="1">
      <c r="A306" s="78">
        <v>902</v>
      </c>
      <c r="B306" s="45" t="s">
        <v>476</v>
      </c>
      <c r="C306" s="20"/>
      <c r="D306" s="10"/>
      <c r="E306" s="32"/>
      <c r="F306" s="10" t="s">
        <v>58</v>
      </c>
      <c r="G306" s="10" t="s">
        <v>218</v>
      </c>
      <c r="H306" s="10" t="s">
        <v>59</v>
      </c>
      <c r="I306" s="63">
        <v>900</v>
      </c>
      <c r="J306" s="63">
        <v>2</v>
      </c>
      <c r="K306" s="64" t="s">
        <v>484</v>
      </c>
      <c r="L306" s="65">
        <v>410</v>
      </c>
      <c r="M306" s="68"/>
      <c r="N306" s="67">
        <v>0</v>
      </c>
      <c r="O306" s="67">
        <v>0</v>
      </c>
      <c r="P306" s="67">
        <v>0</v>
      </c>
      <c r="Q306" s="67">
        <v>10000</v>
      </c>
      <c r="R306" s="67"/>
      <c r="S306" s="67"/>
    </row>
    <row r="307" spans="1:19" ht="31.5" customHeight="1">
      <c r="A307" s="208">
        <v>902</v>
      </c>
      <c r="B307" s="207" t="s">
        <v>476</v>
      </c>
      <c r="C307" s="190"/>
      <c r="D307" s="211"/>
      <c r="E307" s="211"/>
      <c r="F307" s="204" t="s">
        <v>261</v>
      </c>
      <c r="G307" s="204" t="s">
        <v>181</v>
      </c>
      <c r="H307" s="204" t="s">
        <v>260</v>
      </c>
      <c r="I307" s="209">
        <v>900</v>
      </c>
      <c r="J307" s="209">
        <v>6</v>
      </c>
      <c r="K307" s="210" t="s">
        <v>369</v>
      </c>
      <c r="L307" s="71">
        <v>610</v>
      </c>
      <c r="M307" s="72">
        <v>0</v>
      </c>
      <c r="N307" s="67">
        <v>2307.2</v>
      </c>
      <c r="O307" s="67">
        <v>2307.2</v>
      </c>
      <c r="P307" s="67">
        <v>2636.1</v>
      </c>
      <c r="Q307" s="67">
        <v>2636.1</v>
      </c>
      <c r="R307" s="67">
        <v>2636.1</v>
      </c>
      <c r="S307" s="67">
        <v>2636.1</v>
      </c>
    </row>
    <row r="308" spans="1:19" ht="23.25" customHeight="1">
      <c r="A308" s="208">
        <v>902</v>
      </c>
      <c r="B308" s="207" t="s">
        <v>476</v>
      </c>
      <c r="C308" s="190"/>
      <c r="D308" s="211"/>
      <c r="E308" s="211"/>
      <c r="F308" s="204" t="s">
        <v>262</v>
      </c>
      <c r="G308" s="204" t="s">
        <v>181</v>
      </c>
      <c r="H308" s="204" t="s">
        <v>187</v>
      </c>
      <c r="I308" s="209">
        <v>900</v>
      </c>
      <c r="J308" s="209">
        <v>9</v>
      </c>
      <c r="K308" s="210" t="s">
        <v>369</v>
      </c>
      <c r="L308" s="71">
        <v>110</v>
      </c>
      <c r="M308" s="72">
        <v>0</v>
      </c>
      <c r="N308" s="67">
        <v>7245.9</v>
      </c>
      <c r="O308" s="67">
        <v>7241.2</v>
      </c>
      <c r="P308" s="67">
        <v>3063.8</v>
      </c>
      <c r="Q308" s="67">
        <v>7245.6</v>
      </c>
      <c r="R308" s="67">
        <v>7245.6</v>
      </c>
      <c r="S308" s="67">
        <v>7245.6</v>
      </c>
    </row>
    <row r="309" spans="1:19" ht="46.5" customHeight="1">
      <c r="A309" s="78">
        <v>902</v>
      </c>
      <c r="B309" s="45" t="s">
        <v>476</v>
      </c>
      <c r="C309" s="20"/>
      <c r="D309" s="32"/>
      <c r="E309" s="127"/>
      <c r="F309" s="10" t="s">
        <v>384</v>
      </c>
      <c r="G309" s="54" t="s">
        <v>165</v>
      </c>
      <c r="H309" s="54" t="s">
        <v>125</v>
      </c>
      <c r="I309" s="69">
        <v>900</v>
      </c>
      <c r="J309" s="69">
        <v>9</v>
      </c>
      <c r="K309" s="70" t="s">
        <v>369</v>
      </c>
      <c r="L309" s="71">
        <v>240</v>
      </c>
      <c r="M309" s="72">
        <v>0</v>
      </c>
      <c r="N309" s="67">
        <v>547.6</v>
      </c>
      <c r="O309" s="67">
        <v>546.3</v>
      </c>
      <c r="P309" s="67">
        <v>93.4</v>
      </c>
      <c r="Q309" s="67">
        <v>547.9</v>
      </c>
      <c r="R309" s="67">
        <v>547.9</v>
      </c>
      <c r="S309" s="67">
        <v>547.9</v>
      </c>
    </row>
    <row r="310" spans="1:19" ht="39" customHeight="1">
      <c r="A310" s="78">
        <v>902</v>
      </c>
      <c r="B310" s="45" t="s">
        <v>476</v>
      </c>
      <c r="C310" s="20"/>
      <c r="D310" s="32"/>
      <c r="E310" s="32"/>
      <c r="F310" s="54" t="s">
        <v>379</v>
      </c>
      <c r="G310" s="10" t="s">
        <v>181</v>
      </c>
      <c r="H310" s="54" t="s">
        <v>380</v>
      </c>
      <c r="I310" s="69">
        <v>900</v>
      </c>
      <c r="J310" s="69">
        <v>9</v>
      </c>
      <c r="K310" s="70" t="s">
        <v>369</v>
      </c>
      <c r="L310" s="71">
        <v>850</v>
      </c>
      <c r="M310" s="72">
        <v>0</v>
      </c>
      <c r="N310" s="67">
        <v>9.5</v>
      </c>
      <c r="O310" s="67">
        <v>8.7</v>
      </c>
      <c r="P310" s="67">
        <v>3</v>
      </c>
      <c r="Q310" s="67">
        <v>9.5</v>
      </c>
      <c r="R310" s="67">
        <v>9.5</v>
      </c>
      <c r="S310" s="67">
        <v>9.5</v>
      </c>
    </row>
    <row r="311" spans="1:19" ht="294" customHeight="1">
      <c r="A311" s="208">
        <v>902</v>
      </c>
      <c r="B311" s="207" t="s">
        <v>476</v>
      </c>
      <c r="C311" s="190"/>
      <c r="D311" s="211"/>
      <c r="E311" s="211"/>
      <c r="F311" s="204" t="s">
        <v>242</v>
      </c>
      <c r="G311" s="204" t="s">
        <v>111</v>
      </c>
      <c r="H311" s="204" t="s">
        <v>241</v>
      </c>
      <c r="I311" s="222">
        <v>900</v>
      </c>
      <c r="J311" s="222">
        <v>9</v>
      </c>
      <c r="K311" s="210" t="s">
        <v>363</v>
      </c>
      <c r="L311" s="65">
        <v>610</v>
      </c>
      <c r="M311" s="68"/>
      <c r="N311" s="67">
        <v>115.9</v>
      </c>
      <c r="O311" s="67">
        <v>115.9</v>
      </c>
      <c r="P311" s="67"/>
      <c r="Q311" s="67"/>
      <c r="R311" s="67"/>
      <c r="S311" s="67"/>
    </row>
    <row r="312" spans="1:19" ht="69" customHeight="1">
      <c r="A312" s="78">
        <v>902</v>
      </c>
      <c r="B312" s="45" t="s">
        <v>476</v>
      </c>
      <c r="C312" s="20"/>
      <c r="D312" s="42"/>
      <c r="E312" s="42"/>
      <c r="F312" s="10" t="s">
        <v>10</v>
      </c>
      <c r="G312" s="10" t="s">
        <v>165</v>
      </c>
      <c r="H312" s="10" t="s">
        <v>131</v>
      </c>
      <c r="I312" s="122"/>
      <c r="J312" s="122"/>
      <c r="K312" s="123"/>
      <c r="L312" s="124"/>
      <c r="M312" s="161"/>
      <c r="N312" s="144"/>
      <c r="O312" s="144"/>
      <c r="P312" s="144"/>
      <c r="Q312" s="144"/>
      <c r="R312" s="144"/>
      <c r="S312" s="144"/>
    </row>
    <row r="313" spans="1:19" ht="67.5" customHeight="1">
      <c r="A313" s="78">
        <v>902</v>
      </c>
      <c r="B313" s="45" t="s">
        <v>476</v>
      </c>
      <c r="C313" s="20"/>
      <c r="D313" s="42"/>
      <c r="E313" s="42"/>
      <c r="F313" s="10" t="s">
        <v>273</v>
      </c>
      <c r="G313" s="10" t="s">
        <v>165</v>
      </c>
      <c r="H313" s="10" t="s">
        <v>274</v>
      </c>
      <c r="I313" s="164"/>
      <c r="J313" s="164"/>
      <c r="K313" s="165"/>
      <c r="L313" s="166"/>
      <c r="M313" s="167"/>
      <c r="N313" s="144"/>
      <c r="O313" s="144"/>
      <c r="P313" s="144"/>
      <c r="Q313" s="144"/>
      <c r="R313" s="144"/>
      <c r="S313" s="144"/>
    </row>
    <row r="314" spans="1:19" ht="409.5">
      <c r="A314" s="79">
        <v>902</v>
      </c>
      <c r="B314" s="109" t="s">
        <v>528</v>
      </c>
      <c r="C314" s="178" t="s">
        <v>529</v>
      </c>
      <c r="D314" s="214" t="s">
        <v>402</v>
      </c>
      <c r="E314" s="118" t="s">
        <v>70</v>
      </c>
      <c r="F314" s="40"/>
      <c r="G314" s="40"/>
      <c r="H314" s="40"/>
      <c r="I314" s="59"/>
      <c r="J314" s="59"/>
      <c r="K314" s="60"/>
      <c r="L314" s="61"/>
      <c r="M314" s="62"/>
      <c r="N314" s="33">
        <f aca="true" t="shared" si="49" ref="N314:S314">SUM(N315:N323)</f>
        <v>4786.1</v>
      </c>
      <c r="O314" s="33">
        <f t="shared" si="49"/>
        <v>4753.900000000001</v>
      </c>
      <c r="P314" s="33">
        <f t="shared" si="49"/>
        <v>13036.2</v>
      </c>
      <c r="Q314" s="33">
        <f t="shared" si="49"/>
        <v>4435.599999999999</v>
      </c>
      <c r="R314" s="33">
        <f t="shared" si="49"/>
        <v>4435.599999999999</v>
      </c>
      <c r="S314" s="33">
        <f t="shared" si="49"/>
        <v>4435.599999999999</v>
      </c>
    </row>
    <row r="315" spans="1:19" ht="67.5">
      <c r="A315" s="224">
        <v>902</v>
      </c>
      <c r="B315" s="207" t="s">
        <v>528</v>
      </c>
      <c r="C315" s="190"/>
      <c r="D315" s="211"/>
      <c r="E315" s="211"/>
      <c r="F315" s="204" t="s">
        <v>76</v>
      </c>
      <c r="G315" s="204" t="s">
        <v>87</v>
      </c>
      <c r="H315" s="204" t="s">
        <v>78</v>
      </c>
      <c r="I315" s="209">
        <v>900</v>
      </c>
      <c r="J315" s="209">
        <v>2</v>
      </c>
      <c r="K315" s="210" t="s">
        <v>371</v>
      </c>
      <c r="L315" s="71">
        <v>610</v>
      </c>
      <c r="M315" s="72">
        <v>0</v>
      </c>
      <c r="N315" s="67">
        <v>4464.1</v>
      </c>
      <c r="O315" s="67">
        <v>4464.1</v>
      </c>
      <c r="P315" s="67">
        <v>12737</v>
      </c>
      <c r="Q315" s="67">
        <v>4136.4</v>
      </c>
      <c r="R315" s="67">
        <v>4136.4</v>
      </c>
      <c r="S315" s="67">
        <v>4136.4</v>
      </c>
    </row>
    <row r="316" spans="1:19" ht="157.5">
      <c r="A316" s="78">
        <v>902</v>
      </c>
      <c r="B316" s="45" t="s">
        <v>528</v>
      </c>
      <c r="C316" s="20"/>
      <c r="D316" s="10"/>
      <c r="E316" s="42"/>
      <c r="F316" s="10" t="s">
        <v>263</v>
      </c>
      <c r="G316" s="10" t="s">
        <v>264</v>
      </c>
      <c r="H316" s="10" t="s">
        <v>265</v>
      </c>
      <c r="I316" s="63">
        <v>1000</v>
      </c>
      <c r="J316" s="63">
        <v>3</v>
      </c>
      <c r="K316" s="64" t="s">
        <v>493</v>
      </c>
      <c r="L316" s="65">
        <v>310</v>
      </c>
      <c r="M316" s="68"/>
      <c r="N316" s="67">
        <v>322</v>
      </c>
      <c r="O316" s="67">
        <v>289.8</v>
      </c>
      <c r="P316" s="67">
        <v>299.2</v>
      </c>
      <c r="Q316" s="67">
        <v>299.2</v>
      </c>
      <c r="R316" s="67">
        <v>299.2</v>
      </c>
      <c r="S316" s="67">
        <v>299.2</v>
      </c>
    </row>
    <row r="317" spans="1:19" ht="83.25" customHeight="1">
      <c r="A317" s="78">
        <v>902</v>
      </c>
      <c r="B317" s="45" t="s">
        <v>528</v>
      </c>
      <c r="C317" s="20"/>
      <c r="D317" s="42"/>
      <c r="E317" s="42"/>
      <c r="F317" s="10" t="s">
        <v>305</v>
      </c>
      <c r="G317" s="10" t="s">
        <v>306</v>
      </c>
      <c r="H317" s="10" t="s">
        <v>307</v>
      </c>
      <c r="I317" s="55"/>
      <c r="J317" s="55"/>
      <c r="K317" s="56"/>
      <c r="L317" s="57"/>
      <c r="M317" s="58"/>
      <c r="N317" s="25"/>
      <c r="O317" s="25"/>
      <c r="P317" s="25"/>
      <c r="Q317" s="25"/>
      <c r="R317" s="25"/>
      <c r="S317" s="25"/>
    </row>
    <row r="318" spans="1:19" ht="30.75" customHeight="1">
      <c r="A318" s="78">
        <v>902</v>
      </c>
      <c r="B318" s="45" t="s">
        <v>528</v>
      </c>
      <c r="C318" s="20"/>
      <c r="D318" s="42"/>
      <c r="E318" s="42"/>
      <c r="F318" s="10" t="s">
        <v>266</v>
      </c>
      <c r="G318" s="10" t="s">
        <v>267</v>
      </c>
      <c r="H318" s="10" t="s">
        <v>268</v>
      </c>
      <c r="I318" s="55"/>
      <c r="J318" s="55"/>
      <c r="K318" s="56"/>
      <c r="L318" s="57"/>
      <c r="M318" s="58"/>
      <c r="N318" s="25"/>
      <c r="O318" s="25"/>
      <c r="P318" s="25"/>
      <c r="Q318" s="25"/>
      <c r="R318" s="25"/>
      <c r="S318" s="25"/>
    </row>
    <row r="319" spans="1:19" ht="92.25" customHeight="1">
      <c r="A319" s="78">
        <v>902</v>
      </c>
      <c r="B319" s="45" t="s">
        <v>528</v>
      </c>
      <c r="C319" s="20"/>
      <c r="D319" s="42"/>
      <c r="E319" s="42"/>
      <c r="F319" s="10" t="s">
        <v>261</v>
      </c>
      <c r="G319" s="10" t="s">
        <v>181</v>
      </c>
      <c r="H319" s="10" t="s">
        <v>260</v>
      </c>
      <c r="I319" s="55"/>
      <c r="J319" s="55"/>
      <c r="K319" s="56"/>
      <c r="L319" s="57"/>
      <c r="M319" s="58"/>
      <c r="N319" s="25"/>
      <c r="O319" s="25"/>
      <c r="P319" s="25"/>
      <c r="Q319" s="25"/>
      <c r="R319" s="25"/>
      <c r="S319" s="25"/>
    </row>
    <row r="320" spans="1:19" ht="56.25">
      <c r="A320" s="78">
        <v>902</v>
      </c>
      <c r="B320" s="45" t="s">
        <v>528</v>
      </c>
      <c r="C320" s="20"/>
      <c r="D320" s="42"/>
      <c r="E320" s="42"/>
      <c r="F320" s="10" t="s">
        <v>351</v>
      </c>
      <c r="G320" s="10" t="s">
        <v>218</v>
      </c>
      <c r="H320" s="10" t="s">
        <v>352</v>
      </c>
      <c r="I320" s="55"/>
      <c r="J320" s="55"/>
      <c r="K320" s="56"/>
      <c r="L320" s="57"/>
      <c r="M320" s="58"/>
      <c r="N320" s="25"/>
      <c r="O320" s="25"/>
      <c r="P320" s="25"/>
      <c r="Q320" s="25"/>
      <c r="R320" s="25"/>
      <c r="S320" s="25"/>
    </row>
    <row r="321" spans="1:19" ht="56.25">
      <c r="A321" s="78">
        <v>902</v>
      </c>
      <c r="B321" s="45" t="s">
        <v>528</v>
      </c>
      <c r="C321" s="20"/>
      <c r="D321" s="42"/>
      <c r="E321" s="42"/>
      <c r="F321" s="10" t="s">
        <v>58</v>
      </c>
      <c r="G321" s="10" t="s">
        <v>218</v>
      </c>
      <c r="H321" s="10" t="s">
        <v>59</v>
      </c>
      <c r="I321" s="55"/>
      <c r="J321" s="55"/>
      <c r="K321" s="56"/>
      <c r="L321" s="57"/>
      <c r="M321" s="58"/>
      <c r="N321" s="25"/>
      <c r="O321" s="25"/>
      <c r="P321" s="25"/>
      <c r="Q321" s="25"/>
      <c r="R321" s="25"/>
      <c r="S321" s="25"/>
    </row>
    <row r="322" spans="1:19" ht="45.75" customHeight="1">
      <c r="A322" s="78">
        <v>902</v>
      </c>
      <c r="B322" s="45" t="s">
        <v>528</v>
      </c>
      <c r="C322" s="20"/>
      <c r="D322" s="42"/>
      <c r="E322" s="42"/>
      <c r="F322" s="10" t="s">
        <v>138</v>
      </c>
      <c r="G322" s="10" t="s">
        <v>88</v>
      </c>
      <c r="H322" s="10" t="s">
        <v>139</v>
      </c>
      <c r="I322" s="55"/>
      <c r="J322" s="55"/>
      <c r="K322" s="56"/>
      <c r="L322" s="57"/>
      <c r="M322" s="58"/>
      <c r="N322" s="25"/>
      <c r="O322" s="25"/>
      <c r="P322" s="25"/>
      <c r="Q322" s="25"/>
      <c r="R322" s="25"/>
      <c r="S322" s="25"/>
    </row>
    <row r="323" spans="1:19" ht="44.25" customHeight="1">
      <c r="A323" s="78">
        <v>902</v>
      </c>
      <c r="B323" s="45" t="s">
        <v>528</v>
      </c>
      <c r="C323" s="20"/>
      <c r="D323" s="42"/>
      <c r="E323" s="127"/>
      <c r="F323" s="54" t="s">
        <v>384</v>
      </c>
      <c r="G323" s="54" t="s">
        <v>165</v>
      </c>
      <c r="H323" s="54" t="s">
        <v>125</v>
      </c>
      <c r="I323" s="55"/>
      <c r="J323" s="55"/>
      <c r="K323" s="56"/>
      <c r="L323" s="57"/>
      <c r="M323" s="58"/>
      <c r="N323" s="25"/>
      <c r="O323" s="25"/>
      <c r="P323" s="25"/>
      <c r="Q323" s="25"/>
      <c r="R323" s="25"/>
      <c r="S323" s="25"/>
    </row>
    <row r="324" spans="1:19" ht="409.5">
      <c r="A324" s="79">
        <v>902</v>
      </c>
      <c r="B324" s="109" t="s">
        <v>530</v>
      </c>
      <c r="C324" s="178" t="s">
        <v>531</v>
      </c>
      <c r="D324" s="214" t="s">
        <v>533</v>
      </c>
      <c r="E324" s="118" t="s">
        <v>70</v>
      </c>
      <c r="F324" s="40"/>
      <c r="G324" s="40"/>
      <c r="H324" s="40"/>
      <c r="I324" s="34"/>
      <c r="J324" s="34"/>
      <c r="K324" s="35"/>
      <c r="L324" s="36"/>
      <c r="M324" s="26"/>
      <c r="N324" s="33">
        <f aca="true" t="shared" si="50" ref="N324:S324">SUM(N325)</f>
        <v>2108</v>
      </c>
      <c r="O324" s="33">
        <f t="shared" si="50"/>
        <v>2108</v>
      </c>
      <c r="P324" s="33">
        <f t="shared" si="50"/>
        <v>0</v>
      </c>
      <c r="Q324" s="33">
        <f t="shared" si="50"/>
        <v>0</v>
      </c>
      <c r="R324" s="33">
        <f t="shared" si="50"/>
        <v>0</v>
      </c>
      <c r="S324" s="33">
        <f t="shared" si="50"/>
        <v>0</v>
      </c>
    </row>
    <row r="325" spans="1:19" ht="44.25" customHeight="1">
      <c r="A325" s="78">
        <v>902</v>
      </c>
      <c r="B325" s="45" t="s">
        <v>532</v>
      </c>
      <c r="C325" s="20"/>
      <c r="D325" s="23"/>
      <c r="E325" s="23"/>
      <c r="F325" s="10" t="s">
        <v>58</v>
      </c>
      <c r="G325" s="10" t="s">
        <v>218</v>
      </c>
      <c r="H325" s="10" t="s">
        <v>59</v>
      </c>
      <c r="I325" s="69">
        <v>900</v>
      </c>
      <c r="J325" s="69">
        <v>2</v>
      </c>
      <c r="K325" s="70" t="s">
        <v>370</v>
      </c>
      <c r="L325" s="71">
        <v>610</v>
      </c>
      <c r="M325" s="72">
        <v>0</v>
      </c>
      <c r="N325" s="67">
        <v>2108</v>
      </c>
      <c r="O325" s="67">
        <v>2108</v>
      </c>
      <c r="P325" s="67"/>
      <c r="Q325" s="67"/>
      <c r="R325" s="67"/>
      <c r="S325" s="67"/>
    </row>
    <row r="326" spans="1:20" ht="44.25" customHeight="1">
      <c r="A326" s="78">
        <v>902</v>
      </c>
      <c r="B326" s="45" t="s">
        <v>477</v>
      </c>
      <c r="C326" s="20"/>
      <c r="D326" s="23"/>
      <c r="E326" s="23"/>
      <c r="F326" s="10" t="s">
        <v>305</v>
      </c>
      <c r="G326" s="10" t="s">
        <v>306</v>
      </c>
      <c r="H326" s="10" t="s">
        <v>307</v>
      </c>
      <c r="I326" s="164"/>
      <c r="J326" s="164"/>
      <c r="K326" s="165"/>
      <c r="L326" s="166"/>
      <c r="M326" s="247"/>
      <c r="N326" s="144"/>
      <c r="O326" s="144"/>
      <c r="P326" s="144"/>
      <c r="Q326" s="144"/>
      <c r="R326" s="144"/>
      <c r="S326" s="144"/>
      <c r="T326" s="248"/>
    </row>
    <row r="327" spans="1:19" ht="44.25" customHeight="1">
      <c r="A327" s="78">
        <v>902</v>
      </c>
      <c r="B327" s="45" t="s">
        <v>477</v>
      </c>
      <c r="C327" s="20"/>
      <c r="D327" s="23"/>
      <c r="E327" s="23"/>
      <c r="F327" s="54" t="s">
        <v>384</v>
      </c>
      <c r="G327" s="54" t="s">
        <v>165</v>
      </c>
      <c r="H327" s="54" t="s">
        <v>125</v>
      </c>
      <c r="I327" s="12"/>
      <c r="J327" s="12"/>
      <c r="K327" s="13"/>
      <c r="L327" s="14"/>
      <c r="M327" s="15"/>
      <c r="N327" s="25"/>
      <c r="O327" s="25"/>
      <c r="P327" s="25"/>
      <c r="Q327" s="25"/>
      <c r="R327" s="25"/>
      <c r="S327" s="25"/>
    </row>
    <row r="328" spans="1:19" ht="44.25" customHeight="1">
      <c r="A328" s="78">
        <v>902</v>
      </c>
      <c r="B328" s="45" t="s">
        <v>532</v>
      </c>
      <c r="C328" s="20"/>
      <c r="D328" s="23"/>
      <c r="E328" s="127"/>
      <c r="F328" s="10" t="s">
        <v>36</v>
      </c>
      <c r="G328" s="10" t="s">
        <v>37</v>
      </c>
      <c r="H328" s="10" t="s">
        <v>38</v>
      </c>
      <c r="I328" s="12"/>
      <c r="J328" s="12"/>
      <c r="K328" s="13"/>
      <c r="L328" s="14"/>
      <c r="M328" s="22"/>
      <c r="N328" s="25"/>
      <c r="O328" s="75"/>
      <c r="P328" s="25"/>
      <c r="Q328" s="25"/>
      <c r="R328" s="25"/>
      <c r="S328" s="25"/>
    </row>
    <row r="329" spans="1:19" ht="409.5">
      <c r="A329" s="79">
        <v>902</v>
      </c>
      <c r="B329" s="109" t="s">
        <v>535</v>
      </c>
      <c r="C329" s="178" t="s">
        <v>534</v>
      </c>
      <c r="D329" s="214" t="s">
        <v>533</v>
      </c>
      <c r="E329" s="118" t="s">
        <v>70</v>
      </c>
      <c r="F329" s="40"/>
      <c r="G329" s="40"/>
      <c r="H329" s="40"/>
      <c r="I329" s="34"/>
      <c r="J329" s="34"/>
      <c r="K329" s="35"/>
      <c r="L329" s="36"/>
      <c r="M329" s="26"/>
      <c r="N329" s="33">
        <f aca="true" t="shared" si="51" ref="N329:S329">SUM(N330:N340)</f>
        <v>36463.4</v>
      </c>
      <c r="O329" s="33">
        <f t="shared" si="51"/>
        <v>34708.899999999994</v>
      </c>
      <c r="P329" s="33">
        <f t="shared" si="51"/>
        <v>34679.299999999996</v>
      </c>
      <c r="Q329" s="33">
        <f t="shared" si="51"/>
        <v>39990.200000000004</v>
      </c>
      <c r="R329" s="33">
        <f t="shared" si="51"/>
        <v>42211.79999999999</v>
      </c>
      <c r="S329" s="33">
        <f t="shared" si="51"/>
        <v>42211.79999999999</v>
      </c>
    </row>
    <row r="330" spans="1:19" ht="45" customHeight="1">
      <c r="A330" s="78">
        <v>902</v>
      </c>
      <c r="B330" s="45" t="s">
        <v>536</v>
      </c>
      <c r="C330" s="20"/>
      <c r="D330" s="23"/>
      <c r="E330" s="23"/>
      <c r="F330" s="10" t="s">
        <v>58</v>
      </c>
      <c r="G330" s="10" t="s">
        <v>218</v>
      </c>
      <c r="H330" s="10" t="s">
        <v>59</v>
      </c>
      <c r="I330" s="12">
        <v>700</v>
      </c>
      <c r="J330" s="12">
        <v>7</v>
      </c>
      <c r="K330" s="13" t="s">
        <v>304</v>
      </c>
      <c r="L330" s="14">
        <v>240</v>
      </c>
      <c r="M330" s="15">
        <v>310</v>
      </c>
      <c r="N330" s="25">
        <v>0.8</v>
      </c>
      <c r="O330" s="25">
        <v>0</v>
      </c>
      <c r="P330" s="25">
        <v>12.2</v>
      </c>
      <c r="Q330" s="25">
        <v>10.2</v>
      </c>
      <c r="R330" s="25">
        <v>8.1</v>
      </c>
      <c r="S330" s="25">
        <v>8.1</v>
      </c>
    </row>
    <row r="331" spans="1:19" ht="82.5" customHeight="1">
      <c r="A331" s="78">
        <v>902</v>
      </c>
      <c r="B331" s="45" t="s">
        <v>536</v>
      </c>
      <c r="C331" s="20"/>
      <c r="D331" s="23"/>
      <c r="E331" s="23"/>
      <c r="F331" s="10" t="s">
        <v>305</v>
      </c>
      <c r="G331" s="10" t="s">
        <v>306</v>
      </c>
      <c r="H331" s="10" t="s">
        <v>307</v>
      </c>
      <c r="I331" s="12">
        <v>1000</v>
      </c>
      <c r="J331" s="12">
        <v>4</v>
      </c>
      <c r="K331" s="13" t="s">
        <v>28</v>
      </c>
      <c r="L331" s="14">
        <v>310</v>
      </c>
      <c r="M331" s="15">
        <v>0</v>
      </c>
      <c r="N331" s="25">
        <v>5.2</v>
      </c>
      <c r="O331" s="25">
        <v>5.2</v>
      </c>
      <c r="P331" s="25">
        <v>5.2</v>
      </c>
      <c r="Q331" s="25">
        <v>5.2</v>
      </c>
      <c r="R331" s="25">
        <v>5.2</v>
      </c>
      <c r="S331" s="25">
        <v>5.2</v>
      </c>
    </row>
    <row r="332" spans="1:19" ht="45" customHeight="1">
      <c r="A332" s="78">
        <v>902</v>
      </c>
      <c r="B332" s="45" t="s">
        <v>536</v>
      </c>
      <c r="C332" s="20"/>
      <c r="D332" s="23"/>
      <c r="E332" s="23"/>
      <c r="F332" s="54" t="s">
        <v>384</v>
      </c>
      <c r="G332" s="54" t="s">
        <v>165</v>
      </c>
      <c r="H332" s="54" t="s">
        <v>125</v>
      </c>
      <c r="I332" s="12">
        <v>1000</v>
      </c>
      <c r="J332" s="12">
        <v>3</v>
      </c>
      <c r="K332" s="13" t="s">
        <v>89</v>
      </c>
      <c r="L332" s="14">
        <v>310</v>
      </c>
      <c r="M332" s="15">
        <v>0</v>
      </c>
      <c r="N332" s="25">
        <v>561</v>
      </c>
      <c r="O332" s="25">
        <v>469.1</v>
      </c>
      <c r="P332" s="25"/>
      <c r="Q332" s="25"/>
      <c r="R332" s="25"/>
      <c r="S332" s="25"/>
    </row>
    <row r="333" spans="1:19" ht="112.5">
      <c r="A333" s="78">
        <v>902</v>
      </c>
      <c r="B333" s="45" t="s">
        <v>536</v>
      </c>
      <c r="C333" s="20"/>
      <c r="D333" s="23"/>
      <c r="E333" s="23"/>
      <c r="F333" s="10" t="s">
        <v>279</v>
      </c>
      <c r="G333" s="10" t="s">
        <v>154</v>
      </c>
      <c r="H333" s="10" t="s">
        <v>280</v>
      </c>
      <c r="I333" s="12">
        <v>1000</v>
      </c>
      <c r="J333" s="12">
        <v>4</v>
      </c>
      <c r="K333" s="13" t="s">
        <v>300</v>
      </c>
      <c r="L333" s="14">
        <v>240</v>
      </c>
      <c r="M333" s="22"/>
      <c r="N333" s="25">
        <v>273.1</v>
      </c>
      <c r="O333" s="75">
        <v>242.7</v>
      </c>
      <c r="P333" s="25">
        <v>261.2</v>
      </c>
      <c r="Q333" s="25">
        <v>304.8</v>
      </c>
      <c r="R333" s="25">
        <v>317</v>
      </c>
      <c r="S333" s="25">
        <v>317</v>
      </c>
    </row>
    <row r="334" spans="1:19" ht="56.25">
      <c r="A334" s="78">
        <v>902</v>
      </c>
      <c r="B334" s="45" t="s">
        <v>536</v>
      </c>
      <c r="C334" s="20"/>
      <c r="D334" s="23"/>
      <c r="E334" s="23"/>
      <c r="F334" s="10" t="s">
        <v>281</v>
      </c>
      <c r="G334" s="10" t="s">
        <v>282</v>
      </c>
      <c r="H334" s="10" t="s">
        <v>283</v>
      </c>
      <c r="I334" s="12">
        <v>1000</v>
      </c>
      <c r="J334" s="12">
        <v>4</v>
      </c>
      <c r="K334" s="13" t="s">
        <v>300</v>
      </c>
      <c r="L334" s="14">
        <v>310</v>
      </c>
      <c r="M334" s="22"/>
      <c r="N334" s="25">
        <v>17255.5</v>
      </c>
      <c r="O334" s="75">
        <v>16164.6</v>
      </c>
      <c r="P334" s="25">
        <v>17414.5</v>
      </c>
      <c r="Q334" s="25">
        <v>20318.8</v>
      </c>
      <c r="R334" s="25">
        <v>21131.8</v>
      </c>
      <c r="S334" s="25">
        <v>21131.8</v>
      </c>
    </row>
    <row r="335" spans="1:19" ht="45.75" customHeight="1">
      <c r="A335" s="78">
        <v>902</v>
      </c>
      <c r="B335" s="45" t="s">
        <v>536</v>
      </c>
      <c r="C335" s="20"/>
      <c r="D335" s="23"/>
      <c r="E335" s="127"/>
      <c r="F335" s="10" t="s">
        <v>36</v>
      </c>
      <c r="G335" s="10" t="s">
        <v>37</v>
      </c>
      <c r="H335" s="10" t="s">
        <v>38</v>
      </c>
      <c r="I335" s="12">
        <v>1000</v>
      </c>
      <c r="J335" s="12">
        <v>4</v>
      </c>
      <c r="K335" s="13" t="s">
        <v>301</v>
      </c>
      <c r="L335" s="14">
        <v>240</v>
      </c>
      <c r="M335" s="22"/>
      <c r="N335" s="25">
        <v>184.5</v>
      </c>
      <c r="O335" s="75">
        <v>183.4</v>
      </c>
      <c r="P335" s="25">
        <v>166.9</v>
      </c>
      <c r="Q335" s="25">
        <v>190.7</v>
      </c>
      <c r="R335" s="25">
        <v>204.6</v>
      </c>
      <c r="S335" s="25">
        <v>204.6</v>
      </c>
    </row>
    <row r="336" spans="1:19" ht="90">
      <c r="A336" s="78">
        <v>902</v>
      </c>
      <c r="B336" s="45" t="s">
        <v>536</v>
      </c>
      <c r="C336" s="20"/>
      <c r="D336" s="23"/>
      <c r="E336" s="139"/>
      <c r="F336" s="10" t="s">
        <v>284</v>
      </c>
      <c r="G336" s="10" t="s">
        <v>111</v>
      </c>
      <c r="H336" s="10" t="s">
        <v>285</v>
      </c>
      <c r="I336" s="12">
        <v>1000</v>
      </c>
      <c r="J336" s="12">
        <v>4</v>
      </c>
      <c r="K336" s="13" t="s">
        <v>301</v>
      </c>
      <c r="L336" s="14">
        <v>320</v>
      </c>
      <c r="M336" s="22"/>
      <c r="N336" s="25">
        <v>17771.7</v>
      </c>
      <c r="O336" s="75">
        <v>17346.6</v>
      </c>
      <c r="P336" s="25">
        <v>16256.7</v>
      </c>
      <c r="Q336" s="25">
        <v>18575.4</v>
      </c>
      <c r="R336" s="25">
        <v>19926.2</v>
      </c>
      <c r="S336" s="25">
        <v>19926.2</v>
      </c>
    </row>
    <row r="337" spans="1:19" ht="135">
      <c r="A337" s="78">
        <v>902</v>
      </c>
      <c r="B337" s="45" t="s">
        <v>536</v>
      </c>
      <c r="C337" s="20"/>
      <c r="D337" s="23"/>
      <c r="E337" s="139"/>
      <c r="F337" s="10" t="s">
        <v>179</v>
      </c>
      <c r="G337" s="10" t="s">
        <v>154</v>
      </c>
      <c r="H337" s="10" t="s">
        <v>188</v>
      </c>
      <c r="I337" s="12">
        <v>1000</v>
      </c>
      <c r="J337" s="12">
        <v>4</v>
      </c>
      <c r="K337" s="54" t="s">
        <v>302</v>
      </c>
      <c r="L337" s="14">
        <v>240</v>
      </c>
      <c r="M337" s="32"/>
      <c r="N337" s="25">
        <v>11</v>
      </c>
      <c r="O337" s="25">
        <v>2.2</v>
      </c>
      <c r="P337" s="25">
        <v>3.8</v>
      </c>
      <c r="Q337" s="25">
        <v>3.9</v>
      </c>
      <c r="R337" s="25">
        <v>4.1</v>
      </c>
      <c r="S337" s="25">
        <v>4.1</v>
      </c>
    </row>
    <row r="338" spans="1:19" ht="90">
      <c r="A338" s="78">
        <v>902</v>
      </c>
      <c r="B338" s="45" t="s">
        <v>536</v>
      </c>
      <c r="C338" s="20"/>
      <c r="D338" s="23"/>
      <c r="E338" s="139"/>
      <c r="F338" s="10" t="s">
        <v>48</v>
      </c>
      <c r="G338" s="10" t="s">
        <v>181</v>
      </c>
      <c r="H338" s="10" t="s">
        <v>189</v>
      </c>
      <c r="I338" s="12">
        <v>1000</v>
      </c>
      <c r="J338" s="12">
        <v>4</v>
      </c>
      <c r="K338" s="54" t="s">
        <v>302</v>
      </c>
      <c r="L338" s="14">
        <v>310</v>
      </c>
      <c r="M338" s="32"/>
      <c r="N338" s="25">
        <v>185.5</v>
      </c>
      <c r="O338" s="25">
        <v>141.2</v>
      </c>
      <c r="P338" s="25">
        <v>253</v>
      </c>
      <c r="Q338" s="25">
        <v>263.1</v>
      </c>
      <c r="R338" s="25">
        <v>273.6</v>
      </c>
      <c r="S338" s="25">
        <v>273.6</v>
      </c>
    </row>
    <row r="339" spans="1:19" ht="101.25">
      <c r="A339" s="78">
        <v>902</v>
      </c>
      <c r="B339" s="45" t="s">
        <v>536</v>
      </c>
      <c r="C339" s="20"/>
      <c r="D339" s="23"/>
      <c r="E339" s="139"/>
      <c r="F339" s="10" t="s">
        <v>71</v>
      </c>
      <c r="G339" s="10" t="s">
        <v>181</v>
      </c>
      <c r="H339" s="10" t="s">
        <v>186</v>
      </c>
      <c r="I339" s="12">
        <v>1000</v>
      </c>
      <c r="J339" s="12">
        <v>4</v>
      </c>
      <c r="K339" s="54" t="s">
        <v>303</v>
      </c>
      <c r="L339" s="14">
        <v>240</v>
      </c>
      <c r="M339" s="32"/>
      <c r="N339" s="25">
        <v>8.6</v>
      </c>
      <c r="O339" s="25">
        <v>1.6</v>
      </c>
      <c r="P339" s="25">
        <v>3.1</v>
      </c>
      <c r="Q339" s="25">
        <v>3.2</v>
      </c>
      <c r="R339" s="25">
        <v>3.5</v>
      </c>
      <c r="S339" s="25">
        <v>3.5</v>
      </c>
    </row>
    <row r="340" spans="1:19" ht="21.75" customHeight="1">
      <c r="A340" s="78">
        <v>902</v>
      </c>
      <c r="B340" s="45" t="s">
        <v>536</v>
      </c>
      <c r="C340" s="20"/>
      <c r="D340" s="23"/>
      <c r="E340" s="23"/>
      <c r="F340" s="10"/>
      <c r="G340" s="10"/>
      <c r="H340" s="10"/>
      <c r="I340" s="12">
        <v>1000</v>
      </c>
      <c r="J340" s="12">
        <v>4</v>
      </c>
      <c r="K340" s="54" t="s">
        <v>303</v>
      </c>
      <c r="L340" s="14">
        <v>320</v>
      </c>
      <c r="M340" s="32"/>
      <c r="N340" s="25">
        <v>206.5</v>
      </c>
      <c r="O340" s="25">
        <v>152.3</v>
      </c>
      <c r="P340" s="25">
        <v>302.7</v>
      </c>
      <c r="Q340" s="25">
        <v>314.9</v>
      </c>
      <c r="R340" s="25">
        <v>337.7</v>
      </c>
      <c r="S340" s="25">
        <v>337.7</v>
      </c>
    </row>
    <row r="341" spans="1:19" ht="283.5">
      <c r="A341" s="79">
        <v>902</v>
      </c>
      <c r="B341" s="109" t="s">
        <v>537</v>
      </c>
      <c r="C341" s="178" t="s">
        <v>538</v>
      </c>
      <c r="D341" s="290" t="s">
        <v>398</v>
      </c>
      <c r="E341" s="118" t="s">
        <v>70</v>
      </c>
      <c r="F341" s="534"/>
      <c r="G341" s="535"/>
      <c r="H341" s="535"/>
      <c r="I341" s="535"/>
      <c r="J341" s="535"/>
      <c r="K341" s="535"/>
      <c r="L341" s="536"/>
      <c r="M341" s="41"/>
      <c r="N341" s="33">
        <f aca="true" t="shared" si="52" ref="N341:S341">SUM(N342:N343)</f>
        <v>68.6</v>
      </c>
      <c r="O341" s="33">
        <f t="shared" si="52"/>
        <v>0</v>
      </c>
      <c r="P341" s="33">
        <f t="shared" si="52"/>
        <v>195.6</v>
      </c>
      <c r="Q341" s="33">
        <f t="shared" si="52"/>
        <v>99.1</v>
      </c>
      <c r="R341" s="33">
        <f t="shared" si="52"/>
        <v>99.1</v>
      </c>
      <c r="S341" s="33">
        <f t="shared" si="52"/>
        <v>99.1</v>
      </c>
    </row>
    <row r="342" spans="1:19" ht="57" customHeight="1">
      <c r="A342" s="78">
        <v>902</v>
      </c>
      <c r="B342" s="45" t="s">
        <v>537</v>
      </c>
      <c r="C342" s="20"/>
      <c r="D342" s="23"/>
      <c r="E342" s="10"/>
      <c r="F342" s="10" t="s">
        <v>76</v>
      </c>
      <c r="G342" s="10" t="s">
        <v>87</v>
      </c>
      <c r="H342" s="10" t="s">
        <v>78</v>
      </c>
      <c r="I342" s="12">
        <v>400</v>
      </c>
      <c r="J342" s="12">
        <v>5</v>
      </c>
      <c r="K342" s="13" t="s">
        <v>347</v>
      </c>
      <c r="L342" s="14">
        <v>240</v>
      </c>
      <c r="M342" s="15">
        <v>0</v>
      </c>
      <c r="N342" s="25">
        <v>68.6</v>
      </c>
      <c r="O342" s="25">
        <v>0</v>
      </c>
      <c r="P342" s="25">
        <v>195.6</v>
      </c>
      <c r="Q342" s="25">
        <v>99.1</v>
      </c>
      <c r="R342" s="25">
        <v>99.1</v>
      </c>
      <c r="S342" s="25">
        <v>99.1</v>
      </c>
    </row>
    <row r="343" spans="1:19" ht="136.5" customHeight="1">
      <c r="A343" s="78">
        <v>902</v>
      </c>
      <c r="B343" s="45" t="s">
        <v>537</v>
      </c>
      <c r="C343" s="20"/>
      <c r="D343" s="10"/>
      <c r="E343" s="10"/>
      <c r="F343" s="10" t="s">
        <v>116</v>
      </c>
      <c r="G343" s="10" t="s">
        <v>118</v>
      </c>
      <c r="H343" s="10" t="s">
        <v>117</v>
      </c>
      <c r="I343" s="12"/>
      <c r="J343" s="12"/>
      <c r="K343" s="13"/>
      <c r="L343" s="14"/>
      <c r="M343" s="15"/>
      <c r="N343" s="25"/>
      <c r="O343" s="25"/>
      <c r="P343" s="25"/>
      <c r="Q343" s="25"/>
      <c r="R343" s="25"/>
      <c r="S343" s="25"/>
    </row>
    <row r="344" spans="1:19" ht="32.25" customHeight="1">
      <c r="A344" s="78">
        <v>902</v>
      </c>
      <c r="B344" s="45" t="s">
        <v>537</v>
      </c>
      <c r="C344" s="20"/>
      <c r="D344" s="23"/>
      <c r="E344" s="10"/>
      <c r="F344" s="10" t="s">
        <v>351</v>
      </c>
      <c r="G344" s="10" t="s">
        <v>218</v>
      </c>
      <c r="H344" s="10" t="s">
        <v>352</v>
      </c>
      <c r="I344" s="12"/>
      <c r="J344" s="12"/>
      <c r="K344" s="13"/>
      <c r="L344" s="14"/>
      <c r="M344" s="15"/>
      <c r="N344" s="25"/>
      <c r="O344" s="25"/>
      <c r="P344" s="25"/>
      <c r="Q344" s="25"/>
      <c r="R344" s="25"/>
      <c r="S344" s="25"/>
    </row>
    <row r="345" spans="1:19" ht="37.5" customHeight="1">
      <c r="A345" s="78">
        <v>902</v>
      </c>
      <c r="B345" s="45" t="s">
        <v>537</v>
      </c>
      <c r="C345" s="20"/>
      <c r="D345" s="23"/>
      <c r="E345" s="10"/>
      <c r="F345" s="10" t="s">
        <v>58</v>
      </c>
      <c r="G345" s="10" t="s">
        <v>218</v>
      </c>
      <c r="H345" s="10" t="s">
        <v>59</v>
      </c>
      <c r="I345" s="12"/>
      <c r="J345" s="12"/>
      <c r="K345" s="13"/>
      <c r="L345" s="14"/>
      <c r="M345" s="15"/>
      <c r="N345" s="25"/>
      <c r="O345" s="25"/>
      <c r="P345" s="25"/>
      <c r="Q345" s="25"/>
      <c r="R345" s="25"/>
      <c r="S345" s="25"/>
    </row>
    <row r="346" spans="1:19" ht="122.25" customHeight="1">
      <c r="A346" s="78">
        <v>902</v>
      </c>
      <c r="B346" s="45" t="s">
        <v>537</v>
      </c>
      <c r="C346" s="20"/>
      <c r="D346" s="23"/>
      <c r="E346" s="10"/>
      <c r="F346" s="10" t="s">
        <v>44</v>
      </c>
      <c r="G346" s="10" t="s">
        <v>181</v>
      </c>
      <c r="H346" s="10" t="s">
        <v>40</v>
      </c>
      <c r="I346" s="12"/>
      <c r="J346" s="12"/>
      <c r="K346" s="13"/>
      <c r="L346" s="14"/>
      <c r="M346" s="15"/>
      <c r="N346" s="25"/>
      <c r="O346" s="25"/>
      <c r="P346" s="25"/>
      <c r="Q346" s="25"/>
      <c r="R346" s="25"/>
      <c r="S346" s="25"/>
    </row>
    <row r="347" spans="1:19" ht="73.5" customHeight="1">
      <c r="A347" s="78">
        <v>902</v>
      </c>
      <c r="B347" s="45" t="s">
        <v>537</v>
      </c>
      <c r="C347" s="20"/>
      <c r="D347" s="23"/>
      <c r="E347" s="10"/>
      <c r="F347" s="10" t="s">
        <v>276</v>
      </c>
      <c r="G347" s="10" t="s">
        <v>111</v>
      </c>
      <c r="H347" s="10" t="s">
        <v>149</v>
      </c>
      <c r="I347" s="12"/>
      <c r="J347" s="12"/>
      <c r="K347" s="13"/>
      <c r="L347" s="14"/>
      <c r="M347" s="15"/>
      <c r="N347" s="25"/>
      <c r="O347" s="25"/>
      <c r="P347" s="25"/>
      <c r="Q347" s="25"/>
      <c r="R347" s="25"/>
      <c r="S347" s="25"/>
    </row>
    <row r="348" spans="1:19" ht="199.5">
      <c r="A348" s="79">
        <v>902</v>
      </c>
      <c r="B348" s="109" t="s">
        <v>539</v>
      </c>
      <c r="C348" s="178" t="s">
        <v>540</v>
      </c>
      <c r="D348" s="215" t="s">
        <v>403</v>
      </c>
      <c r="E348" s="118" t="s">
        <v>70</v>
      </c>
      <c r="F348" s="534"/>
      <c r="G348" s="535"/>
      <c r="H348" s="535"/>
      <c r="I348" s="535"/>
      <c r="J348" s="535"/>
      <c r="K348" s="535"/>
      <c r="L348" s="536"/>
      <c r="M348" s="41"/>
      <c r="N348" s="33">
        <f aca="true" t="shared" si="53" ref="N348:S348">SUM(N349:N353)</f>
        <v>0</v>
      </c>
      <c r="O348" s="33">
        <f t="shared" si="53"/>
        <v>0</v>
      </c>
      <c r="P348" s="33">
        <f t="shared" si="53"/>
        <v>500</v>
      </c>
      <c r="Q348" s="33">
        <f t="shared" si="53"/>
        <v>500</v>
      </c>
      <c r="R348" s="33">
        <f t="shared" si="53"/>
        <v>500</v>
      </c>
      <c r="S348" s="33">
        <f t="shared" si="53"/>
        <v>500</v>
      </c>
    </row>
    <row r="349" spans="1:19" ht="51" customHeight="1">
      <c r="A349" s="78">
        <v>902</v>
      </c>
      <c r="B349" s="45" t="s">
        <v>539</v>
      </c>
      <c r="C349" s="20"/>
      <c r="D349" s="23"/>
      <c r="E349" s="10"/>
      <c r="F349" s="10" t="s">
        <v>76</v>
      </c>
      <c r="G349" s="10" t="s">
        <v>87</v>
      </c>
      <c r="H349" s="10" t="s">
        <v>78</v>
      </c>
      <c r="I349" s="63">
        <v>900</v>
      </c>
      <c r="J349" s="63">
        <v>9</v>
      </c>
      <c r="K349" s="70" t="s">
        <v>373</v>
      </c>
      <c r="L349" s="65">
        <v>610</v>
      </c>
      <c r="M349" s="66">
        <v>0</v>
      </c>
      <c r="N349" s="67">
        <v>0</v>
      </c>
      <c r="O349" s="67">
        <v>0</v>
      </c>
      <c r="P349" s="67">
        <v>500</v>
      </c>
      <c r="Q349" s="67">
        <v>500</v>
      </c>
      <c r="R349" s="67">
        <v>500</v>
      </c>
      <c r="S349" s="67">
        <v>500</v>
      </c>
    </row>
    <row r="350" spans="1:19" ht="35.25" customHeight="1">
      <c r="A350" s="78">
        <v>902</v>
      </c>
      <c r="B350" s="45" t="s">
        <v>539</v>
      </c>
      <c r="C350" s="20"/>
      <c r="D350" s="23"/>
      <c r="E350" s="10"/>
      <c r="F350" s="10" t="s">
        <v>351</v>
      </c>
      <c r="G350" s="10" t="s">
        <v>218</v>
      </c>
      <c r="H350" s="10" t="s">
        <v>352</v>
      </c>
      <c r="I350" s="12"/>
      <c r="J350" s="12"/>
      <c r="K350" s="13"/>
      <c r="L350" s="14"/>
      <c r="M350" s="15"/>
      <c r="N350" s="25"/>
      <c r="O350" s="25"/>
      <c r="P350" s="25"/>
      <c r="Q350" s="25"/>
      <c r="R350" s="25"/>
      <c r="S350" s="25"/>
    </row>
    <row r="351" spans="1:19" ht="35.25" customHeight="1">
      <c r="A351" s="78">
        <v>902</v>
      </c>
      <c r="B351" s="45" t="s">
        <v>539</v>
      </c>
      <c r="C351" s="20"/>
      <c r="D351" s="23"/>
      <c r="E351" s="10"/>
      <c r="F351" s="10" t="s">
        <v>58</v>
      </c>
      <c r="G351" s="10" t="s">
        <v>218</v>
      </c>
      <c r="H351" s="10" t="s">
        <v>59</v>
      </c>
      <c r="I351" s="12"/>
      <c r="J351" s="12"/>
      <c r="K351" s="13"/>
      <c r="L351" s="14"/>
      <c r="M351" s="15"/>
      <c r="N351" s="25"/>
      <c r="O351" s="25"/>
      <c r="P351" s="25"/>
      <c r="Q351" s="25"/>
      <c r="R351" s="25"/>
      <c r="S351" s="25"/>
    </row>
    <row r="352" spans="1:19" ht="79.5" customHeight="1">
      <c r="A352" s="78">
        <v>902</v>
      </c>
      <c r="B352" s="45" t="s">
        <v>539</v>
      </c>
      <c r="C352" s="20"/>
      <c r="D352" s="23"/>
      <c r="E352" s="10"/>
      <c r="F352" s="10" t="s">
        <v>114</v>
      </c>
      <c r="G352" s="10" t="s">
        <v>181</v>
      </c>
      <c r="H352" s="10" t="s">
        <v>115</v>
      </c>
      <c r="I352" s="12"/>
      <c r="J352" s="12"/>
      <c r="K352" s="13"/>
      <c r="L352" s="14"/>
      <c r="M352" s="15"/>
      <c r="N352" s="25"/>
      <c r="O352" s="25"/>
      <c r="P352" s="25"/>
      <c r="Q352" s="25"/>
      <c r="R352" s="25"/>
      <c r="S352" s="25"/>
    </row>
    <row r="353" spans="1:19" ht="67.5">
      <c r="A353" s="78">
        <v>902</v>
      </c>
      <c r="B353" s="45" t="s">
        <v>539</v>
      </c>
      <c r="C353" s="20"/>
      <c r="D353" s="23"/>
      <c r="E353" s="127"/>
      <c r="F353" s="54" t="s">
        <v>384</v>
      </c>
      <c r="G353" s="54" t="s">
        <v>165</v>
      </c>
      <c r="H353" s="54" t="s">
        <v>125</v>
      </c>
      <c r="I353" s="12"/>
      <c r="J353" s="12"/>
      <c r="K353" s="13"/>
      <c r="L353" s="14"/>
      <c r="M353" s="15"/>
      <c r="N353" s="25"/>
      <c r="O353" s="25"/>
      <c r="P353" s="25"/>
      <c r="Q353" s="25"/>
      <c r="R353" s="25"/>
      <c r="S353" s="25"/>
    </row>
    <row r="354" spans="1:19" ht="26.25" customHeight="1">
      <c r="A354" s="111">
        <v>902</v>
      </c>
      <c r="B354" s="112" t="s">
        <v>478</v>
      </c>
      <c r="C354" s="113"/>
      <c r="D354" s="496" t="s">
        <v>405</v>
      </c>
      <c r="E354" s="497"/>
      <c r="F354" s="497"/>
      <c r="G354" s="497"/>
      <c r="H354" s="497"/>
      <c r="I354" s="497"/>
      <c r="J354" s="497"/>
      <c r="K354" s="114"/>
      <c r="L354" s="114"/>
      <c r="M354" s="114"/>
      <c r="N354" s="117">
        <f aca="true" t="shared" si="54" ref="N354:S354">SUM(N355)</f>
        <v>2671.2</v>
      </c>
      <c r="O354" s="117">
        <f t="shared" si="54"/>
        <v>2671.2</v>
      </c>
      <c r="P354" s="117">
        <f t="shared" si="54"/>
        <v>0</v>
      </c>
      <c r="Q354" s="117">
        <f t="shared" si="54"/>
        <v>0</v>
      </c>
      <c r="R354" s="117">
        <f t="shared" si="54"/>
        <v>0</v>
      </c>
      <c r="S354" s="117">
        <f t="shared" si="54"/>
        <v>0</v>
      </c>
    </row>
    <row r="355" spans="1:19" ht="117" customHeight="1">
      <c r="A355" s="79">
        <v>902</v>
      </c>
      <c r="B355" s="109" t="s">
        <v>478</v>
      </c>
      <c r="C355" s="178" t="s">
        <v>541</v>
      </c>
      <c r="D355" s="215" t="s">
        <v>570</v>
      </c>
      <c r="E355" s="160" t="s">
        <v>70</v>
      </c>
      <c r="F355" s="52"/>
      <c r="G355" s="52"/>
      <c r="H355" s="52"/>
      <c r="I355" s="52"/>
      <c r="J355" s="52"/>
      <c r="K355" s="52"/>
      <c r="L355" s="52"/>
      <c r="M355" s="52"/>
      <c r="N355" s="33">
        <f aca="true" t="shared" si="55" ref="N355:S355">SUM(N356:N362)</f>
        <v>2671.2</v>
      </c>
      <c r="O355" s="33">
        <f t="shared" si="55"/>
        <v>2671.2</v>
      </c>
      <c r="P355" s="33">
        <f t="shared" si="55"/>
        <v>0</v>
      </c>
      <c r="Q355" s="33">
        <f t="shared" si="55"/>
        <v>0</v>
      </c>
      <c r="R355" s="33">
        <f t="shared" si="55"/>
        <v>0</v>
      </c>
      <c r="S355" s="33">
        <f t="shared" si="55"/>
        <v>0</v>
      </c>
    </row>
    <row r="356" spans="1:19" ht="84" customHeight="1">
      <c r="A356" s="78">
        <v>902</v>
      </c>
      <c r="B356" s="45" t="s">
        <v>478</v>
      </c>
      <c r="C356" s="20"/>
      <c r="D356" s="32"/>
      <c r="E356" s="32"/>
      <c r="F356" s="10" t="s">
        <v>76</v>
      </c>
      <c r="G356" s="10" t="s">
        <v>155</v>
      </c>
      <c r="H356" s="10" t="s">
        <v>78</v>
      </c>
      <c r="I356" s="63">
        <v>400</v>
      </c>
      <c r="J356" s="63">
        <v>5</v>
      </c>
      <c r="K356" s="64" t="s">
        <v>51</v>
      </c>
      <c r="L356" s="65">
        <v>240</v>
      </c>
      <c r="M356" s="68"/>
      <c r="N356" s="67">
        <v>139.5</v>
      </c>
      <c r="O356" s="67">
        <v>139.5</v>
      </c>
      <c r="P356" s="67"/>
      <c r="Q356" s="67"/>
      <c r="R356" s="67"/>
      <c r="S356" s="67"/>
    </row>
    <row r="357" spans="1:19" ht="56.25">
      <c r="A357" s="78">
        <v>902</v>
      </c>
      <c r="B357" s="45" t="s">
        <v>478</v>
      </c>
      <c r="C357" s="20"/>
      <c r="D357" s="32"/>
      <c r="E357" s="32"/>
      <c r="F357" s="10" t="s">
        <v>351</v>
      </c>
      <c r="G357" s="10" t="s">
        <v>332</v>
      </c>
      <c r="H357" s="10" t="s">
        <v>352</v>
      </c>
      <c r="I357" s="63">
        <v>900</v>
      </c>
      <c r="J357" s="63">
        <v>1</v>
      </c>
      <c r="K357" s="64" t="s">
        <v>56</v>
      </c>
      <c r="L357" s="65">
        <v>610</v>
      </c>
      <c r="M357" s="68"/>
      <c r="N357" s="67">
        <v>1671.8</v>
      </c>
      <c r="O357" s="67">
        <v>1671.8</v>
      </c>
      <c r="P357" s="67"/>
      <c r="Q357" s="67"/>
      <c r="R357" s="67"/>
      <c r="S357" s="67"/>
    </row>
    <row r="358" spans="1:19" ht="56.25">
      <c r="A358" s="78">
        <v>902</v>
      </c>
      <c r="B358" s="45" t="s">
        <v>478</v>
      </c>
      <c r="C358" s="20"/>
      <c r="D358" s="32"/>
      <c r="E358" s="32"/>
      <c r="F358" s="10" t="s">
        <v>58</v>
      </c>
      <c r="G358" s="10" t="s">
        <v>332</v>
      </c>
      <c r="H358" s="10" t="s">
        <v>59</v>
      </c>
      <c r="I358" s="63">
        <v>900</v>
      </c>
      <c r="J358" s="63">
        <v>2</v>
      </c>
      <c r="K358" s="64" t="s">
        <v>56</v>
      </c>
      <c r="L358" s="65">
        <v>610</v>
      </c>
      <c r="M358" s="68"/>
      <c r="N358" s="67">
        <v>859.9</v>
      </c>
      <c r="O358" s="67">
        <v>859.9</v>
      </c>
      <c r="P358" s="67"/>
      <c r="Q358" s="67"/>
      <c r="R358" s="67"/>
      <c r="S358" s="67"/>
    </row>
    <row r="359" spans="1:19" ht="123.75">
      <c r="A359" s="78">
        <v>902</v>
      </c>
      <c r="B359" s="45" t="s">
        <v>478</v>
      </c>
      <c r="C359" s="20"/>
      <c r="D359" s="32"/>
      <c r="E359" s="32"/>
      <c r="F359" s="10" t="s">
        <v>276</v>
      </c>
      <c r="G359" s="10" t="s">
        <v>111</v>
      </c>
      <c r="H359" s="10" t="s">
        <v>149</v>
      </c>
      <c r="I359" s="122"/>
      <c r="J359" s="122"/>
      <c r="K359" s="123"/>
      <c r="L359" s="124"/>
      <c r="M359" s="161"/>
      <c r="N359" s="144"/>
      <c r="O359" s="144"/>
      <c r="P359" s="144"/>
      <c r="Q359" s="144"/>
      <c r="R359" s="144"/>
      <c r="S359" s="144"/>
    </row>
    <row r="360" spans="1:19" ht="111.75" customHeight="1">
      <c r="A360" s="78">
        <v>902</v>
      </c>
      <c r="B360" s="45" t="s">
        <v>478</v>
      </c>
      <c r="C360" s="20"/>
      <c r="D360" s="32"/>
      <c r="E360" s="32"/>
      <c r="F360" s="10" t="s">
        <v>10</v>
      </c>
      <c r="G360" s="10" t="s">
        <v>165</v>
      </c>
      <c r="H360" s="10" t="s">
        <v>131</v>
      </c>
      <c r="I360" s="122"/>
      <c r="J360" s="122"/>
      <c r="K360" s="123"/>
      <c r="L360" s="124"/>
      <c r="M360" s="161"/>
      <c r="N360" s="144"/>
      <c r="O360" s="144"/>
      <c r="P360" s="144"/>
      <c r="Q360" s="144"/>
      <c r="R360" s="144"/>
      <c r="S360" s="144"/>
    </row>
    <row r="361" spans="1:19" ht="146.25" customHeight="1">
      <c r="A361" s="78">
        <v>902</v>
      </c>
      <c r="B361" s="45" t="s">
        <v>478</v>
      </c>
      <c r="C361" s="20"/>
      <c r="D361" s="32"/>
      <c r="E361" s="32"/>
      <c r="F361" s="162" t="s">
        <v>66</v>
      </c>
      <c r="G361" s="10" t="s">
        <v>317</v>
      </c>
      <c r="H361" s="10" t="s">
        <v>67</v>
      </c>
      <c r="I361" s="12"/>
      <c r="J361" s="12"/>
      <c r="K361" s="13"/>
      <c r="L361" s="14"/>
      <c r="M361" s="22"/>
      <c r="N361" s="25"/>
      <c r="O361" s="25"/>
      <c r="P361" s="25"/>
      <c r="Q361" s="25"/>
      <c r="R361" s="25"/>
      <c r="S361" s="25"/>
    </row>
    <row r="362" spans="1:19" ht="92.25" customHeight="1">
      <c r="A362" s="78">
        <v>902</v>
      </c>
      <c r="B362" s="45" t="s">
        <v>478</v>
      </c>
      <c r="C362" s="20"/>
      <c r="D362" s="32"/>
      <c r="E362" s="32"/>
      <c r="F362" s="10" t="s">
        <v>129</v>
      </c>
      <c r="G362" s="10" t="s">
        <v>165</v>
      </c>
      <c r="H362" s="10" t="s">
        <v>130</v>
      </c>
      <c r="I362" s="12"/>
      <c r="J362" s="12"/>
      <c r="K362" s="13"/>
      <c r="L362" s="14"/>
      <c r="M362" s="22"/>
      <c r="N362" s="25"/>
      <c r="O362" s="25"/>
      <c r="P362" s="25"/>
      <c r="Q362" s="25"/>
      <c r="R362" s="25"/>
      <c r="S362" s="25"/>
    </row>
    <row r="363" spans="1:19" ht="33.75" customHeight="1">
      <c r="A363" s="256">
        <v>902</v>
      </c>
      <c r="B363" s="257" t="s">
        <v>542</v>
      </c>
      <c r="C363" s="258"/>
      <c r="D363" s="500" t="s">
        <v>543</v>
      </c>
      <c r="E363" s="501"/>
      <c r="F363" s="501"/>
      <c r="G363" s="501"/>
      <c r="H363" s="501"/>
      <c r="I363" s="501"/>
      <c r="J363" s="501"/>
      <c r="K363" s="259"/>
      <c r="L363" s="259"/>
      <c r="M363" s="259"/>
      <c r="N363" s="260">
        <f aca="true" t="shared" si="56" ref="N363:S363">SUM(N365+N372)</f>
        <v>2975.1</v>
      </c>
      <c r="O363" s="260">
        <f t="shared" si="56"/>
        <v>2975.1</v>
      </c>
      <c r="P363" s="260">
        <f t="shared" si="56"/>
        <v>0</v>
      </c>
      <c r="Q363" s="260">
        <f t="shared" si="56"/>
        <v>0</v>
      </c>
      <c r="R363" s="260">
        <f t="shared" si="56"/>
        <v>0</v>
      </c>
      <c r="S363" s="260">
        <f t="shared" si="56"/>
        <v>0</v>
      </c>
    </row>
    <row r="364" spans="1:19" ht="108" customHeight="1">
      <c r="A364" s="111">
        <v>902</v>
      </c>
      <c r="B364" s="112" t="s">
        <v>544</v>
      </c>
      <c r="C364" s="249"/>
      <c r="D364" s="496" t="s">
        <v>545</v>
      </c>
      <c r="E364" s="497"/>
      <c r="F364" s="497"/>
      <c r="G364" s="497"/>
      <c r="H364" s="497"/>
      <c r="I364" s="497"/>
      <c r="J364" s="497"/>
      <c r="K364" s="497"/>
      <c r="L364" s="114"/>
      <c r="M364" s="114"/>
      <c r="N364" s="117">
        <f aca="true" t="shared" si="57" ref="N364:S364">SUM(N365)</f>
        <v>1317.3</v>
      </c>
      <c r="O364" s="117">
        <f t="shared" si="57"/>
        <v>1317.3</v>
      </c>
      <c r="P364" s="117">
        <f t="shared" si="57"/>
        <v>0</v>
      </c>
      <c r="Q364" s="117">
        <f t="shared" si="57"/>
        <v>0</v>
      </c>
      <c r="R364" s="117">
        <f t="shared" si="57"/>
        <v>0</v>
      </c>
      <c r="S364" s="117">
        <f t="shared" si="57"/>
        <v>0</v>
      </c>
    </row>
    <row r="365" spans="1:19" ht="409.5">
      <c r="A365" s="79">
        <v>902</v>
      </c>
      <c r="B365" s="109" t="s">
        <v>544</v>
      </c>
      <c r="C365" s="178" t="s">
        <v>546</v>
      </c>
      <c r="D365" s="215" t="s">
        <v>545</v>
      </c>
      <c r="E365" s="160" t="s">
        <v>70</v>
      </c>
      <c r="F365" s="52"/>
      <c r="G365" s="52"/>
      <c r="H365" s="52"/>
      <c r="I365" s="52"/>
      <c r="J365" s="52"/>
      <c r="K365" s="52"/>
      <c r="L365" s="52"/>
      <c r="M365" s="52"/>
      <c r="N365" s="33">
        <f aca="true" t="shared" si="58" ref="N365:S365">SUM(N366:N371)</f>
        <v>1317.3</v>
      </c>
      <c r="O365" s="33">
        <f t="shared" si="58"/>
        <v>1317.3</v>
      </c>
      <c r="P365" s="33">
        <f t="shared" si="58"/>
        <v>0</v>
      </c>
      <c r="Q365" s="33">
        <f t="shared" si="58"/>
        <v>0</v>
      </c>
      <c r="R365" s="33">
        <f t="shared" si="58"/>
        <v>0</v>
      </c>
      <c r="S365" s="33">
        <f t="shared" si="58"/>
        <v>0</v>
      </c>
    </row>
    <row r="366" spans="1:19" ht="45" customHeight="1">
      <c r="A366" s="78">
        <v>902</v>
      </c>
      <c r="B366" s="45" t="s">
        <v>544</v>
      </c>
      <c r="C366" s="20"/>
      <c r="D366" s="32"/>
      <c r="E366" s="32"/>
      <c r="F366" s="10" t="s">
        <v>76</v>
      </c>
      <c r="G366" s="10" t="s">
        <v>550</v>
      </c>
      <c r="H366" s="10" t="s">
        <v>78</v>
      </c>
      <c r="I366" s="250">
        <v>700</v>
      </c>
      <c r="J366" s="250">
        <v>9</v>
      </c>
      <c r="K366" s="251" t="s">
        <v>49</v>
      </c>
      <c r="L366" s="252">
        <v>110</v>
      </c>
      <c r="M366" s="253"/>
      <c r="N366" s="254">
        <v>1243</v>
      </c>
      <c r="O366" s="254">
        <v>1243</v>
      </c>
      <c r="P366" s="254"/>
      <c r="Q366" s="254"/>
      <c r="R366" s="254"/>
      <c r="S366" s="254"/>
    </row>
    <row r="367" spans="1:19" ht="43.5" customHeight="1">
      <c r="A367" s="78">
        <v>902</v>
      </c>
      <c r="B367" s="45" t="s">
        <v>544</v>
      </c>
      <c r="C367" s="20"/>
      <c r="D367" s="32"/>
      <c r="E367" s="32"/>
      <c r="F367" s="10" t="s">
        <v>351</v>
      </c>
      <c r="G367" s="10" t="s">
        <v>321</v>
      </c>
      <c r="H367" s="10" t="s">
        <v>352</v>
      </c>
      <c r="I367" s="250">
        <v>700</v>
      </c>
      <c r="J367" s="250">
        <v>9</v>
      </c>
      <c r="K367" s="251" t="s">
        <v>49</v>
      </c>
      <c r="L367" s="252">
        <v>240</v>
      </c>
      <c r="M367" s="253"/>
      <c r="N367" s="255">
        <v>74.3</v>
      </c>
      <c r="O367" s="255">
        <v>74.3</v>
      </c>
      <c r="P367" s="255"/>
      <c r="Q367" s="255"/>
      <c r="R367" s="255"/>
      <c r="S367" s="255"/>
    </row>
    <row r="368" spans="1:19" ht="43.5" customHeight="1">
      <c r="A368" s="78">
        <v>902</v>
      </c>
      <c r="B368" s="45" t="s">
        <v>544</v>
      </c>
      <c r="C368" s="20"/>
      <c r="D368" s="32"/>
      <c r="E368" s="32"/>
      <c r="F368" s="10" t="s">
        <v>58</v>
      </c>
      <c r="G368" s="10" t="s">
        <v>321</v>
      </c>
      <c r="H368" s="10" t="s">
        <v>59</v>
      </c>
      <c r="I368" s="122"/>
      <c r="J368" s="122"/>
      <c r="K368" s="123"/>
      <c r="L368" s="124"/>
      <c r="M368" s="161"/>
      <c r="N368" s="144"/>
      <c r="O368" s="144"/>
      <c r="P368" s="144"/>
      <c r="Q368" s="144"/>
      <c r="R368" s="144"/>
      <c r="S368" s="144"/>
    </row>
    <row r="369" spans="1:19" ht="90">
      <c r="A369" s="78">
        <v>902</v>
      </c>
      <c r="B369" s="45" t="s">
        <v>544</v>
      </c>
      <c r="C369" s="20"/>
      <c r="D369" s="32"/>
      <c r="E369" s="32"/>
      <c r="F369" s="10" t="s">
        <v>289</v>
      </c>
      <c r="G369" s="10" t="s">
        <v>165</v>
      </c>
      <c r="H369" s="10" t="s">
        <v>144</v>
      </c>
      <c r="I369" s="122"/>
      <c r="J369" s="122"/>
      <c r="K369" s="123"/>
      <c r="L369" s="124"/>
      <c r="M369" s="161"/>
      <c r="N369" s="144"/>
      <c r="O369" s="144"/>
      <c r="P369" s="144"/>
      <c r="Q369" s="144"/>
      <c r="R369" s="144"/>
      <c r="S369" s="144"/>
    </row>
    <row r="370" spans="1:19" ht="67.5">
      <c r="A370" s="78">
        <v>902</v>
      </c>
      <c r="B370" s="45" t="s">
        <v>544</v>
      </c>
      <c r="C370" s="20"/>
      <c r="D370" s="32"/>
      <c r="E370" s="32"/>
      <c r="F370" s="10" t="s">
        <v>15</v>
      </c>
      <c r="G370" s="10" t="s">
        <v>176</v>
      </c>
      <c r="H370" s="10" t="s">
        <v>208</v>
      </c>
      <c r="I370" s="122"/>
      <c r="J370" s="122"/>
      <c r="K370" s="123"/>
      <c r="L370" s="124"/>
      <c r="M370" s="161"/>
      <c r="N370" s="144"/>
      <c r="O370" s="144"/>
      <c r="P370" s="144"/>
      <c r="Q370" s="144"/>
      <c r="R370" s="144"/>
      <c r="S370" s="144"/>
    </row>
    <row r="371" spans="1:19" ht="78.75">
      <c r="A371" s="78">
        <v>902</v>
      </c>
      <c r="B371" s="45" t="s">
        <v>544</v>
      </c>
      <c r="C371" s="20"/>
      <c r="D371" s="32"/>
      <c r="E371" s="32"/>
      <c r="F371" s="10" t="s">
        <v>381</v>
      </c>
      <c r="G371" s="10" t="s">
        <v>176</v>
      </c>
      <c r="H371" s="10" t="s">
        <v>377</v>
      </c>
      <c r="I371" s="122"/>
      <c r="J371" s="122"/>
      <c r="K371" s="123"/>
      <c r="L371" s="124"/>
      <c r="M371" s="161"/>
      <c r="N371" s="144"/>
      <c r="O371" s="144"/>
      <c r="P371" s="144"/>
      <c r="Q371" s="144"/>
      <c r="R371" s="144"/>
      <c r="S371" s="144"/>
    </row>
    <row r="372" spans="1:19" ht="136.5" customHeight="1">
      <c r="A372" s="111">
        <v>902</v>
      </c>
      <c r="B372" s="112" t="s">
        <v>547</v>
      </c>
      <c r="C372" s="113"/>
      <c r="D372" s="496" t="s">
        <v>548</v>
      </c>
      <c r="E372" s="497"/>
      <c r="F372" s="497"/>
      <c r="G372" s="497"/>
      <c r="H372" s="497"/>
      <c r="I372" s="497"/>
      <c r="J372" s="497"/>
      <c r="K372" s="114"/>
      <c r="L372" s="114"/>
      <c r="M372" s="114"/>
      <c r="N372" s="117">
        <f aca="true" t="shared" si="59" ref="N372:S372">SUM(N373)</f>
        <v>1657.8</v>
      </c>
      <c r="O372" s="117">
        <f t="shared" si="59"/>
        <v>1657.8</v>
      </c>
      <c r="P372" s="117">
        <f t="shared" si="59"/>
        <v>0</v>
      </c>
      <c r="Q372" s="117">
        <f t="shared" si="59"/>
        <v>0</v>
      </c>
      <c r="R372" s="117">
        <f t="shared" si="59"/>
        <v>0</v>
      </c>
      <c r="S372" s="117">
        <f t="shared" si="59"/>
        <v>0</v>
      </c>
    </row>
    <row r="373" spans="1:19" ht="409.5">
      <c r="A373" s="79">
        <v>902</v>
      </c>
      <c r="B373" s="109" t="s">
        <v>547</v>
      </c>
      <c r="C373" s="178" t="s">
        <v>549</v>
      </c>
      <c r="D373" s="215" t="s">
        <v>548</v>
      </c>
      <c r="E373" s="160" t="s">
        <v>70</v>
      </c>
      <c r="F373" s="52"/>
      <c r="G373" s="52"/>
      <c r="H373" s="52"/>
      <c r="I373" s="52"/>
      <c r="J373" s="52"/>
      <c r="K373" s="52"/>
      <c r="L373" s="52"/>
      <c r="M373" s="52"/>
      <c r="N373" s="33">
        <f aca="true" t="shared" si="60" ref="N373:S373">SUM(N374:N379)</f>
        <v>1657.8</v>
      </c>
      <c r="O373" s="33">
        <f t="shared" si="60"/>
        <v>1657.8</v>
      </c>
      <c r="P373" s="33">
        <f t="shared" si="60"/>
        <v>0</v>
      </c>
      <c r="Q373" s="33">
        <f t="shared" si="60"/>
        <v>0</v>
      </c>
      <c r="R373" s="33">
        <f t="shared" si="60"/>
        <v>0</v>
      </c>
      <c r="S373" s="33">
        <f t="shared" si="60"/>
        <v>0</v>
      </c>
    </row>
    <row r="374" spans="1:19" ht="88.5" customHeight="1">
      <c r="A374" s="78">
        <v>902</v>
      </c>
      <c r="B374" s="45" t="s">
        <v>547</v>
      </c>
      <c r="C374" s="20"/>
      <c r="D374" s="32"/>
      <c r="E374" s="32"/>
      <c r="F374" s="10" t="s">
        <v>76</v>
      </c>
      <c r="G374" s="10" t="s">
        <v>550</v>
      </c>
      <c r="H374" s="10" t="s">
        <v>78</v>
      </c>
      <c r="I374" s="281">
        <v>700</v>
      </c>
      <c r="J374" s="281">
        <v>9</v>
      </c>
      <c r="K374" s="282" t="s">
        <v>49</v>
      </c>
      <c r="L374" s="283">
        <v>110</v>
      </c>
      <c r="M374" s="284"/>
      <c r="N374" s="254">
        <v>1564.3</v>
      </c>
      <c r="O374" s="254">
        <v>1564.3</v>
      </c>
      <c r="P374" s="254"/>
      <c r="Q374" s="254"/>
      <c r="R374" s="254"/>
      <c r="S374" s="254"/>
    </row>
    <row r="375" spans="1:19" ht="43.5" customHeight="1">
      <c r="A375" s="78">
        <v>902</v>
      </c>
      <c r="B375" s="45" t="s">
        <v>547</v>
      </c>
      <c r="C375" s="20"/>
      <c r="D375" s="32"/>
      <c r="E375" s="32"/>
      <c r="F375" s="10" t="s">
        <v>351</v>
      </c>
      <c r="G375" s="10" t="s">
        <v>321</v>
      </c>
      <c r="H375" s="10" t="s">
        <v>352</v>
      </c>
      <c r="I375" s="281">
        <v>700</v>
      </c>
      <c r="J375" s="281">
        <v>9</v>
      </c>
      <c r="K375" s="282" t="s">
        <v>49</v>
      </c>
      <c r="L375" s="283">
        <v>240</v>
      </c>
      <c r="M375" s="284"/>
      <c r="N375" s="254">
        <v>93.5</v>
      </c>
      <c r="O375" s="254">
        <v>93.5</v>
      </c>
      <c r="P375" s="254"/>
      <c r="Q375" s="254"/>
      <c r="R375" s="254"/>
      <c r="S375" s="254"/>
    </row>
    <row r="376" spans="1:19" ht="51.75" customHeight="1">
      <c r="A376" s="78">
        <v>902</v>
      </c>
      <c r="B376" s="45" t="s">
        <v>547</v>
      </c>
      <c r="C376" s="20"/>
      <c r="D376" s="32"/>
      <c r="E376" s="32"/>
      <c r="F376" s="10" t="s">
        <v>58</v>
      </c>
      <c r="G376" s="10" t="s">
        <v>321</v>
      </c>
      <c r="H376" s="10" t="s">
        <v>59</v>
      </c>
      <c r="I376" s="122"/>
      <c r="J376" s="122"/>
      <c r="K376" s="123"/>
      <c r="L376" s="124"/>
      <c r="M376" s="161"/>
      <c r="N376" s="144"/>
      <c r="O376" s="144"/>
      <c r="P376" s="144"/>
      <c r="Q376" s="144"/>
      <c r="R376" s="144"/>
      <c r="S376" s="144"/>
    </row>
    <row r="377" spans="1:19" ht="95.25" customHeight="1">
      <c r="A377" s="78">
        <v>902</v>
      </c>
      <c r="B377" s="45" t="s">
        <v>547</v>
      </c>
      <c r="C377" s="20"/>
      <c r="D377" s="32"/>
      <c r="E377" s="32"/>
      <c r="F377" s="10" t="s">
        <v>289</v>
      </c>
      <c r="G377" s="10" t="s">
        <v>165</v>
      </c>
      <c r="H377" s="10" t="s">
        <v>144</v>
      </c>
      <c r="I377" s="122"/>
      <c r="J377" s="122"/>
      <c r="K377" s="123"/>
      <c r="L377" s="124"/>
      <c r="M377" s="161"/>
      <c r="N377" s="144"/>
      <c r="O377" s="144"/>
      <c r="P377" s="144"/>
      <c r="Q377" s="144"/>
      <c r="R377" s="144"/>
      <c r="S377" s="144"/>
    </row>
    <row r="378" spans="1:19" ht="90" customHeight="1">
      <c r="A378" s="78">
        <v>902</v>
      </c>
      <c r="B378" s="45" t="s">
        <v>547</v>
      </c>
      <c r="C378" s="20"/>
      <c r="D378" s="32"/>
      <c r="E378" s="32"/>
      <c r="F378" s="10" t="s">
        <v>15</v>
      </c>
      <c r="G378" s="10" t="s">
        <v>176</v>
      </c>
      <c r="H378" s="10" t="s">
        <v>208</v>
      </c>
      <c r="I378" s="122"/>
      <c r="J378" s="122"/>
      <c r="K378" s="123"/>
      <c r="L378" s="124"/>
      <c r="M378" s="161"/>
      <c r="N378" s="144"/>
      <c r="O378" s="144"/>
      <c r="P378" s="144"/>
      <c r="Q378" s="144"/>
      <c r="R378" s="144"/>
      <c r="S378" s="144"/>
    </row>
    <row r="379" spans="1:19" ht="95.25" customHeight="1">
      <c r="A379" s="78">
        <v>902</v>
      </c>
      <c r="B379" s="45" t="s">
        <v>547</v>
      </c>
      <c r="C379" s="20"/>
      <c r="D379" s="32"/>
      <c r="E379" s="32"/>
      <c r="F379" s="10" t="s">
        <v>381</v>
      </c>
      <c r="G379" s="10" t="s">
        <v>176</v>
      </c>
      <c r="H379" s="10" t="s">
        <v>377</v>
      </c>
      <c r="I379" s="12"/>
      <c r="J379" s="12"/>
      <c r="K379" s="13"/>
      <c r="L379" s="14"/>
      <c r="M379" s="22"/>
      <c r="N379" s="25"/>
      <c r="O379" s="25"/>
      <c r="P379" s="25"/>
      <c r="Q379" s="25"/>
      <c r="R379" s="25"/>
      <c r="S379" s="25"/>
    </row>
    <row r="380" spans="1:19" ht="67.5" customHeight="1">
      <c r="A380" s="256">
        <v>902</v>
      </c>
      <c r="B380" s="257" t="s">
        <v>559</v>
      </c>
      <c r="C380" s="258"/>
      <c r="D380" s="500" t="s">
        <v>560</v>
      </c>
      <c r="E380" s="501"/>
      <c r="F380" s="501"/>
      <c r="G380" s="501"/>
      <c r="H380" s="501"/>
      <c r="I380" s="501"/>
      <c r="J380" s="501"/>
      <c r="K380" s="276"/>
      <c r="L380" s="276"/>
      <c r="M380" s="276"/>
      <c r="N380" s="260">
        <f aca="true" t="shared" si="61" ref="N380:S380">SUM(N382+N385)</f>
        <v>0</v>
      </c>
      <c r="O380" s="260">
        <f t="shared" si="61"/>
        <v>0</v>
      </c>
      <c r="P380" s="260">
        <f t="shared" si="61"/>
        <v>0</v>
      </c>
      <c r="Q380" s="260">
        <f t="shared" si="61"/>
        <v>50</v>
      </c>
      <c r="R380" s="260">
        <f t="shared" si="61"/>
        <v>50</v>
      </c>
      <c r="S380" s="260">
        <f t="shared" si="61"/>
        <v>50</v>
      </c>
    </row>
    <row r="381" spans="1:19" ht="59.25" customHeight="1">
      <c r="A381" s="111">
        <v>902</v>
      </c>
      <c r="B381" s="112" t="s">
        <v>562</v>
      </c>
      <c r="C381" s="249"/>
      <c r="D381" s="496" t="s">
        <v>561</v>
      </c>
      <c r="E381" s="497"/>
      <c r="F381" s="497"/>
      <c r="G381" s="497"/>
      <c r="H381" s="497"/>
      <c r="I381" s="497"/>
      <c r="J381" s="497"/>
      <c r="K381" s="497"/>
      <c r="L381" s="114"/>
      <c r="M381" s="114"/>
      <c r="N381" s="117">
        <f aca="true" t="shared" si="62" ref="N381:S381">SUM(N382)</f>
        <v>0</v>
      </c>
      <c r="O381" s="117">
        <f t="shared" si="62"/>
        <v>0</v>
      </c>
      <c r="P381" s="117">
        <f t="shared" si="62"/>
        <v>0</v>
      </c>
      <c r="Q381" s="117">
        <f t="shared" si="62"/>
        <v>50</v>
      </c>
      <c r="R381" s="117">
        <f t="shared" si="62"/>
        <v>50</v>
      </c>
      <c r="S381" s="117">
        <f t="shared" si="62"/>
        <v>50</v>
      </c>
    </row>
    <row r="382" spans="1:19" ht="156" customHeight="1">
      <c r="A382" s="79">
        <v>902</v>
      </c>
      <c r="B382" s="109" t="s">
        <v>563</v>
      </c>
      <c r="C382" s="178" t="s">
        <v>564</v>
      </c>
      <c r="D382" s="275" t="s">
        <v>565</v>
      </c>
      <c r="E382" s="160" t="s">
        <v>70</v>
      </c>
      <c r="F382" s="52"/>
      <c r="G382" s="52"/>
      <c r="H382" s="52"/>
      <c r="I382" s="52"/>
      <c r="J382" s="52"/>
      <c r="K382" s="52"/>
      <c r="L382" s="52"/>
      <c r="M382" s="52"/>
      <c r="N382" s="33">
        <f aca="true" t="shared" si="63" ref="N382:S382">SUM(N383:N384)</f>
        <v>0</v>
      </c>
      <c r="O382" s="33">
        <f t="shared" si="63"/>
        <v>0</v>
      </c>
      <c r="P382" s="33">
        <f t="shared" si="63"/>
        <v>0</v>
      </c>
      <c r="Q382" s="33">
        <f t="shared" si="63"/>
        <v>50</v>
      </c>
      <c r="R382" s="33">
        <f t="shared" si="63"/>
        <v>50</v>
      </c>
      <c r="S382" s="33">
        <f t="shared" si="63"/>
        <v>50</v>
      </c>
    </row>
    <row r="383" spans="1:19" ht="88.5" customHeight="1">
      <c r="A383" s="78">
        <v>902</v>
      </c>
      <c r="B383" s="45" t="s">
        <v>563</v>
      </c>
      <c r="C383" s="20"/>
      <c r="D383" s="32"/>
      <c r="E383" s="32"/>
      <c r="F383" s="10" t="s">
        <v>76</v>
      </c>
      <c r="G383" s="10" t="s">
        <v>566</v>
      </c>
      <c r="H383" s="10" t="s">
        <v>78</v>
      </c>
      <c r="I383" s="281">
        <v>300</v>
      </c>
      <c r="J383" s="281">
        <v>9</v>
      </c>
      <c r="K383" s="282" t="s">
        <v>568</v>
      </c>
      <c r="L383" s="283">
        <v>540</v>
      </c>
      <c r="M383" s="284"/>
      <c r="N383" s="254">
        <v>0</v>
      </c>
      <c r="O383" s="254">
        <v>0</v>
      </c>
      <c r="P383" s="254">
        <v>0</v>
      </c>
      <c r="Q383" s="254">
        <v>50</v>
      </c>
      <c r="R383" s="254">
        <v>50</v>
      </c>
      <c r="S383" s="254">
        <v>50</v>
      </c>
    </row>
    <row r="384" spans="1:19" ht="56.25">
      <c r="A384" s="78">
        <v>902</v>
      </c>
      <c r="B384" s="45" t="s">
        <v>563</v>
      </c>
      <c r="C384" s="20"/>
      <c r="D384" s="32"/>
      <c r="E384" s="32"/>
      <c r="F384" s="10" t="s">
        <v>58</v>
      </c>
      <c r="G384" s="10" t="s">
        <v>567</v>
      </c>
      <c r="H384" s="10" t="s">
        <v>59</v>
      </c>
      <c r="I384" s="122"/>
      <c r="J384" s="122"/>
      <c r="K384" s="123"/>
      <c r="L384" s="124"/>
      <c r="M384" s="161"/>
      <c r="N384" s="144"/>
      <c r="O384" s="144"/>
      <c r="P384" s="144"/>
      <c r="Q384" s="144"/>
      <c r="R384" s="144"/>
      <c r="S384" s="144"/>
    </row>
    <row r="385" spans="1:19" ht="27" customHeight="1">
      <c r="A385" s="146"/>
      <c r="B385" s="220"/>
      <c r="C385" s="150"/>
      <c r="D385" s="151"/>
      <c r="E385" s="152"/>
      <c r="F385" s="148"/>
      <c r="G385" s="148"/>
      <c r="H385" s="148"/>
      <c r="I385" s="153"/>
      <c r="J385" s="153"/>
      <c r="K385" s="154"/>
      <c r="L385" s="155"/>
      <c r="M385" s="156"/>
      <c r="N385" s="157"/>
      <c r="O385" s="157"/>
      <c r="P385" s="157"/>
      <c r="Q385" s="157"/>
      <c r="R385" s="157"/>
      <c r="S385" s="158"/>
    </row>
    <row r="386" spans="1:19" ht="34.5" customHeight="1" thickBot="1">
      <c r="A386" s="83"/>
      <c r="B386" s="84"/>
      <c r="C386" s="159"/>
      <c r="D386" s="545"/>
      <c r="E386" s="546"/>
      <c r="F386" s="546"/>
      <c r="G386" s="546"/>
      <c r="H386" s="546"/>
      <c r="I386" s="546"/>
      <c r="J386" s="546"/>
      <c r="K386" s="546"/>
      <c r="L386" s="546"/>
      <c r="M386" s="547"/>
      <c r="N386" s="85"/>
      <c r="O386" s="85"/>
      <c r="P386" s="85"/>
      <c r="Q386" s="85"/>
      <c r="R386" s="85"/>
      <c r="S386" s="171"/>
    </row>
    <row r="387" spans="1:19" ht="0.75" customHeight="1">
      <c r="A387" s="16"/>
      <c r="B387" s="17">
        <v>30530000</v>
      </c>
      <c r="C387" s="2"/>
      <c r="D387" s="17" t="s">
        <v>175</v>
      </c>
      <c r="E387" s="17"/>
      <c r="F387" s="17"/>
      <c r="G387" s="17"/>
      <c r="H387" s="17"/>
      <c r="I387" s="17"/>
      <c r="J387" s="17"/>
      <c r="K387" s="17"/>
      <c r="L387" s="17"/>
      <c r="M387" s="17"/>
      <c r="N387" s="18">
        <v>394638.1</v>
      </c>
      <c r="O387" s="18"/>
      <c r="P387" s="18">
        <v>666676.2</v>
      </c>
      <c r="Q387" s="18">
        <v>623026.2</v>
      </c>
      <c r="R387" s="18">
        <v>455897.4</v>
      </c>
      <c r="S387" s="18"/>
    </row>
    <row r="388" spans="1:19" ht="0.75" customHeight="1">
      <c r="A388" s="29"/>
      <c r="B388" s="30"/>
      <c r="C388" s="2"/>
      <c r="D388" s="30"/>
      <c r="E388" s="30"/>
      <c r="F388" s="30"/>
      <c r="G388" s="30"/>
      <c r="H388" s="30"/>
      <c r="I388" s="30"/>
      <c r="J388" s="30"/>
      <c r="K388" s="30"/>
      <c r="L388" s="30"/>
      <c r="M388" s="30"/>
      <c r="N388" s="31"/>
      <c r="O388" s="31"/>
      <c r="P388" s="31"/>
      <c r="Q388" s="31"/>
      <c r="R388" s="31"/>
      <c r="S388" s="31"/>
    </row>
    <row r="389" spans="1:19" ht="12.75" customHeight="1">
      <c r="A389" s="2"/>
      <c r="B389" s="2"/>
      <c r="C389" s="2"/>
      <c r="D389" s="2"/>
      <c r="E389" s="2"/>
      <c r="F389" s="2"/>
      <c r="G389" s="2"/>
      <c r="H389" s="2"/>
      <c r="I389" s="2"/>
      <c r="J389" s="2"/>
      <c r="K389" s="2"/>
      <c r="L389" s="2"/>
      <c r="M389" s="2"/>
      <c r="N389" s="2"/>
      <c r="O389" s="2"/>
      <c r="P389" s="2"/>
      <c r="Q389" s="2"/>
      <c r="R389" s="2"/>
      <c r="S389" s="2"/>
    </row>
    <row r="390" spans="4:19" ht="57.75" customHeight="1">
      <c r="D390" s="544" t="s">
        <v>399</v>
      </c>
      <c r="E390" s="544"/>
      <c r="F390" s="544"/>
      <c r="Q390" s="539" t="s">
        <v>400</v>
      </c>
      <c r="R390" s="539"/>
      <c r="S390" s="24"/>
    </row>
    <row r="394" spans="4:17" ht="57.75" customHeight="1">
      <c r="D394" s="540" t="s">
        <v>254</v>
      </c>
      <c r="E394" s="540"/>
      <c r="F394" s="541"/>
      <c r="G394" s="19"/>
      <c r="K394" s="3" t="s">
        <v>213</v>
      </c>
      <c r="Q394" s="24" t="s">
        <v>209</v>
      </c>
    </row>
    <row r="398" spans="17:19" ht="12.75">
      <c r="Q398" s="50">
        <f>SUM(Q24+Q42+Q47+Q59+Q75+Q88+Q99+Q105+Q110+Q115+Q123+Q128+Q133+Q139+Q152+Q162+Q174+Q184+Q189+Q207+Q212+Q213+Q214+Q383)-296733.9</f>
        <v>121358.89999999997</v>
      </c>
      <c r="R398" s="50">
        <f>SUM(R24+R42+R47+R59+R75+R88+R99+R105+R110+R115+R123+R128+R133+R139+R152+R162+R174+R184+R189+R207+R212+R213+R214+R383)</f>
        <v>98387.4</v>
      </c>
      <c r="S398" s="50">
        <f>SUM(S24+S42+S47+S59+S75+S88+S99+S105+S110+S115+S123+S128+S133+S139+S152+S162+S174+S184+S189+S207+S212+S213+S214+S383)</f>
        <v>92070.70000000001</v>
      </c>
    </row>
    <row r="399" spans="14:19" ht="12.75">
      <c r="N399" s="50"/>
      <c r="O399" s="50"/>
      <c r="P399" s="50"/>
      <c r="Q399" s="50" t="s">
        <v>213</v>
      </c>
      <c r="R399" s="50"/>
      <c r="S399" s="50"/>
    </row>
    <row r="400" spans="14:19" ht="12.75">
      <c r="N400" s="50"/>
      <c r="O400" s="50"/>
      <c r="P400" s="50"/>
      <c r="Q400" s="50">
        <f>SUM(Q398-Q401)</f>
        <v>-2.9103830456733704E-11</v>
      </c>
      <c r="R400" s="50">
        <f>SUM(R398-R401)</f>
        <v>0</v>
      </c>
      <c r="S400" s="50">
        <f>SUM(S398-S401)</f>
        <v>0</v>
      </c>
    </row>
    <row r="401" spans="14:19" ht="12.75">
      <c r="N401" s="50"/>
      <c r="O401" s="50"/>
      <c r="P401" s="50"/>
      <c r="Q401" s="50">
        <f>SUM(Q402:Q436)</f>
        <v>121358.9</v>
      </c>
      <c r="R401" s="50">
        <f>SUM(R402:R436)</f>
        <v>98387.4</v>
      </c>
      <c r="S401" s="50">
        <f>SUM(S402:S436)</f>
        <v>92070.70000000001</v>
      </c>
    </row>
    <row r="402" spans="17:18" ht="13.5" thickBot="1">
      <c r="Q402" s="3">
        <v>350</v>
      </c>
      <c r="R402" s="3">
        <v>350</v>
      </c>
    </row>
    <row r="403" spans="4:19" ht="19.5" thickBot="1">
      <c r="D403" s="285">
        <v>1716.4</v>
      </c>
      <c r="E403" s="286">
        <v>1716.4</v>
      </c>
      <c r="F403" s="286">
        <v>1716.4</v>
      </c>
      <c r="Q403" s="3">
        <v>42.2</v>
      </c>
      <c r="R403" s="3">
        <v>42.2</v>
      </c>
      <c r="S403" s="3">
        <v>42.2</v>
      </c>
    </row>
    <row r="404" spans="4:17" ht="19.5" thickBot="1">
      <c r="D404" s="287">
        <v>47543.7</v>
      </c>
      <c r="E404" s="288">
        <v>47541.4</v>
      </c>
      <c r="F404" s="288">
        <v>47540.2</v>
      </c>
      <c r="Q404" s="3">
        <v>396.4</v>
      </c>
    </row>
    <row r="405" spans="4:19" ht="19.5" thickBot="1">
      <c r="D405" s="287">
        <v>7652.4</v>
      </c>
      <c r="E405" s="289">
        <v>7652.4</v>
      </c>
      <c r="F405" s="289">
        <v>7652.4</v>
      </c>
      <c r="N405" s="50"/>
      <c r="O405" s="50"/>
      <c r="P405" s="50"/>
      <c r="Q405" s="50">
        <v>74.4</v>
      </c>
      <c r="R405" s="50">
        <v>74.4</v>
      </c>
      <c r="S405" s="50">
        <v>74.4</v>
      </c>
    </row>
    <row r="406" spans="4:19" ht="19.5" thickBot="1">
      <c r="D406" s="287">
        <v>17349.2</v>
      </c>
      <c r="E406" s="289">
        <v>17349.2</v>
      </c>
      <c r="F406" s="289">
        <v>17349.2</v>
      </c>
      <c r="Q406" s="3">
        <v>290.3</v>
      </c>
      <c r="R406" s="3">
        <v>290.3</v>
      </c>
      <c r="S406" s="3">
        <v>290.3</v>
      </c>
    </row>
    <row r="407" spans="4:19" ht="19.5" thickBot="1">
      <c r="D407" s="287">
        <v>74.4</v>
      </c>
      <c r="E407" s="289">
        <v>74.4</v>
      </c>
      <c r="F407" s="289">
        <v>74.4</v>
      </c>
      <c r="Q407" s="3">
        <v>2.7</v>
      </c>
      <c r="R407" s="3">
        <v>2.7</v>
      </c>
      <c r="S407" s="3">
        <v>2.7</v>
      </c>
    </row>
    <row r="408" spans="4:19" ht="19.5" thickBot="1">
      <c r="D408" s="287">
        <v>350</v>
      </c>
      <c r="E408" s="289">
        <v>350</v>
      </c>
      <c r="F408" s="289"/>
      <c r="Q408" s="3">
        <v>473.3</v>
      </c>
      <c r="R408" s="3">
        <v>473.3</v>
      </c>
      <c r="S408" s="3">
        <v>473.3</v>
      </c>
    </row>
    <row r="409" spans="4:19" ht="19.5" thickBot="1">
      <c r="D409" s="287">
        <v>423.6</v>
      </c>
      <c r="E409" s="289">
        <v>423.6</v>
      </c>
      <c r="F409" s="289">
        <v>423.6</v>
      </c>
      <c r="Q409" s="3">
        <v>9</v>
      </c>
      <c r="R409" s="3">
        <v>9</v>
      </c>
      <c r="S409" s="3">
        <v>9</v>
      </c>
    </row>
    <row r="410" spans="4:19" ht="19.5" thickBot="1">
      <c r="D410" s="287">
        <v>125.5</v>
      </c>
      <c r="E410" s="289">
        <v>125.5</v>
      </c>
      <c r="F410" s="289">
        <v>125.5</v>
      </c>
      <c r="Q410" s="3">
        <v>6</v>
      </c>
      <c r="R410" s="3">
        <v>6</v>
      </c>
      <c r="S410" s="3">
        <v>6</v>
      </c>
    </row>
    <row r="411" spans="4:19" ht="19.5" thickBot="1">
      <c r="D411" s="287">
        <v>5.7</v>
      </c>
      <c r="E411" s="289">
        <v>5.7</v>
      </c>
      <c r="F411" s="289">
        <v>5.7</v>
      </c>
      <c r="Q411" s="3">
        <v>5858.5</v>
      </c>
      <c r="R411" s="3">
        <v>694</v>
      </c>
      <c r="S411" s="3">
        <v>694</v>
      </c>
    </row>
    <row r="412" spans="4:19" ht="19.5" thickBot="1">
      <c r="D412" s="287">
        <v>700</v>
      </c>
      <c r="E412" s="289">
        <v>700</v>
      </c>
      <c r="F412" s="289"/>
      <c r="Q412" s="3">
        <v>50</v>
      </c>
      <c r="R412" s="3">
        <v>13</v>
      </c>
      <c r="S412" s="3">
        <v>13</v>
      </c>
    </row>
    <row r="413" spans="4:19" ht="19.5" thickBot="1">
      <c r="D413" s="287">
        <v>396.4</v>
      </c>
      <c r="E413" s="289"/>
      <c r="F413" s="289"/>
      <c r="Q413" s="3">
        <v>550</v>
      </c>
      <c r="R413" s="3">
        <v>550</v>
      </c>
      <c r="S413" s="3">
        <v>550</v>
      </c>
    </row>
    <row r="414" spans="4:19" ht="19.5" thickBot="1">
      <c r="D414" s="287">
        <v>473.3</v>
      </c>
      <c r="E414" s="289">
        <v>473.3</v>
      </c>
      <c r="F414" s="289">
        <v>473.3</v>
      </c>
      <c r="Q414" s="3">
        <v>50</v>
      </c>
      <c r="R414" s="3">
        <v>50</v>
      </c>
      <c r="S414" s="3">
        <v>50</v>
      </c>
    </row>
    <row r="415" spans="4:17" ht="19.5" thickBot="1">
      <c r="D415" s="287">
        <v>293</v>
      </c>
      <c r="E415" s="289">
        <v>293</v>
      </c>
      <c r="F415" s="289">
        <v>293</v>
      </c>
      <c r="Q415" s="3">
        <v>98.8</v>
      </c>
    </row>
    <row r="416" spans="4:18" ht="19.5" thickBot="1">
      <c r="D416" s="287">
        <v>9</v>
      </c>
      <c r="E416" s="289">
        <v>9</v>
      </c>
      <c r="F416" s="289">
        <v>9</v>
      </c>
      <c r="Q416" s="3">
        <v>83.5</v>
      </c>
      <c r="R416" s="3">
        <v>83.5</v>
      </c>
    </row>
    <row r="417" spans="4:18" ht="19.5" thickBot="1">
      <c r="D417" s="287">
        <v>619</v>
      </c>
      <c r="E417" s="289">
        <v>594</v>
      </c>
      <c r="F417" s="289">
        <v>594</v>
      </c>
      <c r="Q417" s="3">
        <v>1782</v>
      </c>
      <c r="R417" s="3">
        <v>1782</v>
      </c>
    </row>
    <row r="418" spans="4:19" ht="19.5" thickBot="1">
      <c r="D418" s="287">
        <v>50</v>
      </c>
      <c r="E418" s="289">
        <v>13</v>
      </c>
      <c r="F418" s="289">
        <v>13</v>
      </c>
      <c r="Q418" s="3">
        <v>840</v>
      </c>
      <c r="R418" s="3">
        <v>1200</v>
      </c>
      <c r="S418" s="3">
        <v>1200</v>
      </c>
    </row>
    <row r="419" spans="4:17" ht="19.5" thickBot="1">
      <c r="D419" s="287">
        <v>6</v>
      </c>
      <c r="E419" s="289">
        <v>6</v>
      </c>
      <c r="F419" s="289">
        <v>6</v>
      </c>
      <c r="Q419" s="3">
        <v>160.6</v>
      </c>
    </row>
    <row r="420" spans="4:6" ht="19.5" thickBot="1">
      <c r="D420" s="287">
        <v>50</v>
      </c>
      <c r="E420" s="289">
        <v>50</v>
      </c>
      <c r="F420" s="289">
        <v>50</v>
      </c>
    </row>
    <row r="421" spans="4:17" ht="19.5" thickBot="1">
      <c r="D421" s="287">
        <v>550</v>
      </c>
      <c r="E421" s="289">
        <v>550</v>
      </c>
      <c r="F421" s="289">
        <v>550</v>
      </c>
      <c r="Q421" s="3">
        <v>13837.5</v>
      </c>
    </row>
    <row r="422" spans="4:17" ht="19.5" thickBot="1">
      <c r="D422" s="287">
        <v>4939.5</v>
      </c>
      <c r="E422" s="289">
        <v>50</v>
      </c>
      <c r="F422" s="289">
        <v>50</v>
      </c>
      <c r="Q422" s="3">
        <v>3634.4</v>
      </c>
    </row>
    <row r="423" spans="4:18" ht="19.5" thickBot="1">
      <c r="D423" s="287">
        <v>300</v>
      </c>
      <c r="E423" s="289">
        <v>50</v>
      </c>
      <c r="F423" s="289">
        <v>50</v>
      </c>
      <c r="Q423" s="3">
        <v>2000</v>
      </c>
      <c r="R423" s="3">
        <v>2000</v>
      </c>
    </row>
    <row r="424" spans="4:18" ht="19.5" thickBot="1">
      <c r="D424" s="287">
        <v>98.8</v>
      </c>
      <c r="E424" s="289"/>
      <c r="F424" s="289"/>
      <c r="Q424" s="3">
        <v>1400</v>
      </c>
      <c r="R424" s="3">
        <v>1400</v>
      </c>
    </row>
    <row r="425" spans="4:18" ht="19.5" thickBot="1">
      <c r="D425" s="287">
        <v>42.2</v>
      </c>
      <c r="E425" s="289">
        <v>42.2</v>
      </c>
      <c r="F425" s="289">
        <v>42.2</v>
      </c>
      <c r="Q425" s="3">
        <v>700</v>
      </c>
      <c r="R425" s="3">
        <v>700</v>
      </c>
    </row>
    <row r="426" spans="4:19" ht="19.5" thickBot="1">
      <c r="D426" s="287">
        <v>83.5</v>
      </c>
      <c r="E426" s="289">
        <v>83.5</v>
      </c>
      <c r="F426" s="289"/>
      <c r="Q426" s="3">
        <v>1716.4</v>
      </c>
      <c r="R426" s="3">
        <v>1716.4</v>
      </c>
      <c r="S426" s="3">
        <v>1716.4</v>
      </c>
    </row>
    <row r="427" spans="4:19" ht="19.5" thickBot="1">
      <c r="D427" s="287">
        <v>13837.5</v>
      </c>
      <c r="E427" s="289"/>
      <c r="F427" s="289"/>
      <c r="Q427" s="3">
        <v>47543.7</v>
      </c>
      <c r="R427" s="3">
        <v>47541.4</v>
      </c>
      <c r="S427" s="3">
        <v>47540.2</v>
      </c>
    </row>
    <row r="428" spans="4:19" ht="19.5" thickBot="1">
      <c r="D428" s="287">
        <v>3634.4</v>
      </c>
      <c r="E428" s="289"/>
      <c r="F428" s="289"/>
      <c r="Q428" s="3">
        <v>7652.4</v>
      </c>
      <c r="R428" s="3">
        <v>7652.4</v>
      </c>
      <c r="S428" s="3">
        <v>7652.4</v>
      </c>
    </row>
    <row r="429" spans="4:19" ht="19.5" thickBot="1">
      <c r="D429" s="287">
        <v>4588.2</v>
      </c>
      <c r="E429" s="287">
        <v>4588.2</v>
      </c>
      <c r="F429" s="287">
        <v>4588.2</v>
      </c>
      <c r="Q429" s="3">
        <v>17349.2</v>
      </c>
      <c r="R429" s="3">
        <v>17349.2</v>
      </c>
      <c r="S429" s="3">
        <v>17349.2</v>
      </c>
    </row>
    <row r="430" spans="4:19" ht="19.5" thickBot="1">
      <c r="D430" s="287">
        <v>1782</v>
      </c>
      <c r="E430" s="289">
        <v>1782</v>
      </c>
      <c r="F430" s="289"/>
      <c r="Q430" s="3">
        <v>9264.6</v>
      </c>
      <c r="R430" s="3">
        <v>9264.6</v>
      </c>
      <c r="S430" s="3">
        <v>9264.6</v>
      </c>
    </row>
    <row r="431" spans="4:19" ht="19.5" thickBot="1">
      <c r="D431" s="287">
        <v>840</v>
      </c>
      <c r="E431" s="289">
        <v>1200</v>
      </c>
      <c r="F431" s="289">
        <v>1200</v>
      </c>
      <c r="Q431" s="3">
        <v>4588.2</v>
      </c>
      <c r="R431" s="3">
        <v>4588.2</v>
      </c>
      <c r="S431" s="3">
        <v>4588.2</v>
      </c>
    </row>
    <row r="432" spans="4:19" ht="19.5" thickBot="1">
      <c r="D432" s="287">
        <v>160.6</v>
      </c>
      <c r="E432" s="289"/>
      <c r="F432" s="289"/>
      <c r="Q432" s="3">
        <v>395.8</v>
      </c>
      <c r="R432" s="3">
        <v>395.8</v>
      </c>
      <c r="S432" s="3">
        <v>395.8</v>
      </c>
    </row>
    <row r="433" spans="4:19" ht="19.5" thickBot="1">
      <c r="D433" s="287">
        <v>9264.6</v>
      </c>
      <c r="E433" s="289">
        <v>9264.6</v>
      </c>
      <c r="F433" s="289">
        <v>9264.6</v>
      </c>
      <c r="Q433" s="3">
        <v>125.5</v>
      </c>
      <c r="R433" s="3">
        <v>125.5</v>
      </c>
      <c r="S433" s="3">
        <v>125.5</v>
      </c>
    </row>
    <row r="434" spans="4:19" ht="19.5" thickBot="1">
      <c r="D434" s="287">
        <v>2000</v>
      </c>
      <c r="E434" s="289">
        <v>2000</v>
      </c>
      <c r="F434" s="289"/>
      <c r="Q434" s="3">
        <v>27.8</v>
      </c>
      <c r="R434" s="3">
        <v>27.8</v>
      </c>
      <c r="S434" s="3">
        <v>27.8</v>
      </c>
    </row>
    <row r="435" spans="4:6" ht="19.5" thickBot="1">
      <c r="D435" s="287">
        <v>1400</v>
      </c>
      <c r="E435" s="289">
        <v>1400</v>
      </c>
      <c r="F435" s="289"/>
    </row>
    <row r="436" spans="17:19" ht="12.75">
      <c r="Q436" s="3">
        <v>5.7</v>
      </c>
      <c r="R436" s="3">
        <v>5.7</v>
      </c>
      <c r="S436" s="3">
        <v>5.7</v>
      </c>
    </row>
    <row r="437" spans="4:6" ht="12.75">
      <c r="D437" s="3">
        <f>SUM(D403:D435)</f>
        <v>121358.9</v>
      </c>
      <c r="E437" s="3">
        <f>SUM(E403:E435)</f>
        <v>98387.40000000001</v>
      </c>
      <c r="F437" s="3">
        <f>SUM(F403:F435)</f>
        <v>92070.7</v>
      </c>
    </row>
    <row r="438" spans="4:6" ht="12.75">
      <c r="D438" s="50">
        <f>SUM(Q401-D437)</f>
        <v>0</v>
      </c>
      <c r="E438" s="50">
        <f>SUM(R401-E437)</f>
        <v>-1.4551915228366852E-11</v>
      </c>
      <c r="F438" s="50">
        <f>SUM(S401-F437)</f>
        <v>1.4551915228366852E-11</v>
      </c>
    </row>
    <row r="440" ht="13.5" thickBot="1"/>
    <row r="441" spans="4:8" ht="16.5" thickBot="1">
      <c r="D441" s="294">
        <v>467</v>
      </c>
      <c r="E441" s="295">
        <v>350</v>
      </c>
      <c r="F441" s="295">
        <v>350</v>
      </c>
      <c r="G441" s="295">
        <v>350</v>
      </c>
      <c r="H441" s="295">
        <v>0</v>
      </c>
    </row>
    <row r="442" spans="4:8" ht="16.5" thickBot="1">
      <c r="D442" s="296">
        <v>1149</v>
      </c>
      <c r="E442" s="288">
        <v>0</v>
      </c>
      <c r="F442" s="288">
        <v>0</v>
      </c>
      <c r="G442" s="288">
        <v>0</v>
      </c>
      <c r="H442" s="288">
        <v>0</v>
      </c>
    </row>
    <row r="443" spans="4:8" ht="16.5" thickBot="1">
      <c r="D443" s="296">
        <v>670.9</v>
      </c>
      <c r="E443" s="288">
        <v>431.4</v>
      </c>
      <c r="F443" s="288">
        <v>423.6</v>
      </c>
      <c r="G443" s="288">
        <v>423.6</v>
      </c>
      <c r="H443" s="288">
        <v>423.6</v>
      </c>
    </row>
    <row r="444" spans="4:8" ht="16.5" thickBot="1">
      <c r="D444" s="296">
        <v>6.4</v>
      </c>
      <c r="E444" s="288">
        <v>5.7</v>
      </c>
      <c r="F444" s="288">
        <v>5.7</v>
      </c>
      <c r="G444" s="288">
        <v>5.7</v>
      </c>
      <c r="H444" s="288">
        <v>5.7</v>
      </c>
    </row>
    <row r="445" spans="4:8" ht="16.5" thickBot="1">
      <c r="D445" s="296">
        <v>124.2</v>
      </c>
      <c r="E445" s="288">
        <v>125.5</v>
      </c>
      <c r="F445" s="288">
        <v>125.5</v>
      </c>
      <c r="G445" s="288">
        <v>125.5</v>
      </c>
      <c r="H445" s="288">
        <v>125.5</v>
      </c>
    </row>
    <row r="446" spans="4:8" ht="16.5" thickBot="1">
      <c r="D446" s="296">
        <v>2417.5</v>
      </c>
      <c r="E446" s="288">
        <v>912.6</v>
      </c>
      <c r="F446" s="288">
        <v>904.8</v>
      </c>
      <c r="G446" s="288">
        <v>904.8</v>
      </c>
      <c r="H446" s="288">
        <v>554.8</v>
      </c>
    </row>
    <row r="447" spans="4:8" ht="12.75">
      <c r="D447" s="3">
        <f>SUM(D441:D445)</f>
        <v>2417.5</v>
      </c>
      <c r="E447" s="3">
        <f>SUM(E441:E445)</f>
        <v>912.6</v>
      </c>
      <c r="F447" s="3">
        <f>SUM(F441:F445)</f>
        <v>904.8000000000001</v>
      </c>
      <c r="G447" s="3">
        <f>SUM(G441:G445)</f>
        <v>904.8000000000001</v>
      </c>
      <c r="H447" s="3">
        <f>SUM(H441:H445)</f>
        <v>554.8</v>
      </c>
    </row>
    <row r="448" ht="13.5" thickBot="1"/>
    <row r="449" spans="4:8" ht="16.5" thickBot="1">
      <c r="D449" s="294">
        <v>443.7</v>
      </c>
      <c r="E449" s="295">
        <v>776.8</v>
      </c>
      <c r="F449" s="295">
        <v>550</v>
      </c>
      <c r="G449" s="295">
        <v>550</v>
      </c>
      <c r="H449" s="295">
        <v>550</v>
      </c>
    </row>
    <row r="450" spans="4:8" ht="16.5" thickBot="1">
      <c r="D450" s="296">
        <v>497.5</v>
      </c>
      <c r="E450" s="288">
        <v>590</v>
      </c>
      <c r="F450" s="288">
        <v>5858.5</v>
      </c>
      <c r="G450" s="288">
        <v>694</v>
      </c>
      <c r="H450" s="288">
        <v>694</v>
      </c>
    </row>
    <row r="451" spans="4:8" ht="16.5" thickBot="1">
      <c r="D451" s="296">
        <v>0</v>
      </c>
      <c r="E451" s="288">
        <v>2</v>
      </c>
      <c r="F451" s="288">
        <v>6</v>
      </c>
      <c r="G451" s="288">
        <v>6</v>
      </c>
      <c r="H451" s="288">
        <v>6</v>
      </c>
    </row>
    <row r="452" spans="4:8" ht="16.5" thickBot="1">
      <c r="D452" s="296">
        <v>10.5</v>
      </c>
      <c r="E452" s="288">
        <v>2</v>
      </c>
      <c r="F452" s="288">
        <v>50</v>
      </c>
      <c r="G452" s="288">
        <v>13</v>
      </c>
      <c r="H452" s="288">
        <v>13</v>
      </c>
    </row>
    <row r="453" spans="4:8" ht="16.5" thickBot="1">
      <c r="D453" s="296">
        <v>0</v>
      </c>
      <c r="E453" s="288">
        <v>0</v>
      </c>
      <c r="F453" s="288">
        <v>50</v>
      </c>
      <c r="G453" s="288">
        <v>50</v>
      </c>
      <c r="H453" s="288">
        <v>50</v>
      </c>
    </row>
    <row r="454" spans="4:8" ht="16.5" thickBot="1">
      <c r="D454" s="296">
        <v>951.6</v>
      </c>
      <c r="E454" s="288">
        <v>1370.8</v>
      </c>
      <c r="F454" s="288">
        <v>6514.5</v>
      </c>
      <c r="G454" s="288">
        <v>736</v>
      </c>
      <c r="H454" s="288">
        <v>1313</v>
      </c>
    </row>
    <row r="455" spans="4:8" ht="12.75">
      <c r="D455" s="3">
        <f>SUM(D449:D453)</f>
        <v>951.7</v>
      </c>
      <c r="E455" s="3">
        <f>SUM(E449:E453)</f>
        <v>1370.8</v>
      </c>
      <c r="F455" s="3">
        <f>SUM(F449:F453)</f>
        <v>6514.5</v>
      </c>
      <c r="G455" s="3">
        <f>SUM(G449:G453)</f>
        <v>1313</v>
      </c>
      <c r="H455" s="3">
        <f>SUM(H449:H453)</f>
        <v>1313</v>
      </c>
    </row>
  </sheetData>
  <sheetProtection/>
  <mergeCells count="70">
    <mergeCell ref="D372:J372"/>
    <mergeCell ref="D386:M386"/>
    <mergeCell ref="D390:F390"/>
    <mergeCell ref="Q390:R390"/>
    <mergeCell ref="D394:F394"/>
    <mergeCell ref="F295:M295"/>
    <mergeCell ref="F341:L341"/>
    <mergeCell ref="F348:L348"/>
    <mergeCell ref="D354:J354"/>
    <mergeCell ref="D363:J363"/>
    <mergeCell ref="D364:K364"/>
    <mergeCell ref="D227:J227"/>
    <mergeCell ref="F228:M228"/>
    <mergeCell ref="F253:M253"/>
    <mergeCell ref="A272:A273"/>
    <mergeCell ref="D272:D273"/>
    <mergeCell ref="E272:E273"/>
    <mergeCell ref="I272:I273"/>
    <mergeCell ref="J272:J273"/>
    <mergeCell ref="K272:K273"/>
    <mergeCell ref="D203:M203"/>
    <mergeCell ref="F204:M204"/>
    <mergeCell ref="F211:M211"/>
    <mergeCell ref="D218:M218"/>
    <mergeCell ref="D219:J219"/>
    <mergeCell ref="F220:M220"/>
    <mergeCell ref="F170:H170"/>
    <mergeCell ref="F174:M174"/>
    <mergeCell ref="F184:M184"/>
    <mergeCell ref="F189:M189"/>
    <mergeCell ref="F194:M194"/>
    <mergeCell ref="D202:M202"/>
    <mergeCell ref="F133:M133"/>
    <mergeCell ref="F139:M139"/>
    <mergeCell ref="D151:M151"/>
    <mergeCell ref="F152:M152"/>
    <mergeCell ref="F162:M162"/>
    <mergeCell ref="F166:H166"/>
    <mergeCell ref="F66:M66"/>
    <mergeCell ref="F99:M99"/>
    <mergeCell ref="F105:M105"/>
    <mergeCell ref="F115:M115"/>
    <mergeCell ref="F123:M123"/>
    <mergeCell ref="F128:M128"/>
    <mergeCell ref="D17:M17"/>
    <mergeCell ref="D18:L18"/>
    <mergeCell ref="F19:M19"/>
    <mergeCell ref="F24:M24"/>
    <mergeCell ref="F47:M47"/>
    <mergeCell ref="F59:M59"/>
    <mergeCell ref="I11:M12"/>
    <mergeCell ref="N11:S11"/>
    <mergeCell ref="N12:O12"/>
    <mergeCell ref="Q12:S12"/>
    <mergeCell ref="I13:I14"/>
    <mergeCell ref="J13:J14"/>
    <mergeCell ref="K13:K14"/>
    <mergeCell ref="L13:L14"/>
    <mergeCell ref="N13:O13"/>
    <mergeCell ref="P13:P14"/>
    <mergeCell ref="D380:J380"/>
    <mergeCell ref="D381:K381"/>
    <mergeCell ref="B7:O7"/>
    <mergeCell ref="P7:S7"/>
    <mergeCell ref="A11:A14"/>
    <mergeCell ref="B11:B14"/>
    <mergeCell ref="C11:C14"/>
    <mergeCell ref="D11:D14"/>
    <mergeCell ref="E11:E14"/>
    <mergeCell ref="F11:H13"/>
  </mergeCells>
  <printOptions/>
  <pageMargins left="0.7480314960629921" right="0.3937007874015748" top="0.3937007874015748" bottom="0.3937007874015748" header="0.5118110236220472" footer="0.5118110236220472"/>
  <pageSetup fitToHeight="0" horizontalDpi="600" verticalDpi="600" orientation="landscape" paperSize="9" scale="64" r:id="rId3"/>
  <headerFooter alignWithMargins="0">
    <oddHeader>&amp;CСтраница &amp;P из &amp;N</oddHeader>
  </headerFooter>
  <rowBreaks count="3" manualBreakCount="3">
    <brk id="24" max="18" man="1"/>
    <brk id="65" max="18" man="1"/>
    <brk id="384" max="18" man="1"/>
  </rowBreaks>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AC651"/>
  <sheetViews>
    <sheetView tabSelected="1" view="pageBreakPreview" zoomScaleSheetLayoutView="100" zoomScalePageLayoutView="0" workbookViewId="0" topLeftCell="A395">
      <selection activeCell="I459" sqref="I459"/>
    </sheetView>
  </sheetViews>
  <sheetFormatPr defaultColWidth="9.00390625" defaultRowHeight="12.75"/>
  <cols>
    <col min="1" max="1" width="8.875" style="3" customWidth="1"/>
    <col min="2" max="2" width="13.00390625" style="3" customWidth="1"/>
    <col min="3" max="3" width="9.25390625" style="3" hidden="1" customWidth="1"/>
    <col min="4" max="4" width="35.375" style="3" customWidth="1"/>
    <col min="5" max="5" width="11.375" style="3" hidden="1" customWidth="1"/>
    <col min="6" max="6" width="32.875" style="3" customWidth="1"/>
    <col min="7" max="7" width="13.375" style="3" customWidth="1"/>
    <col min="8" max="8" width="13.625" style="3" customWidth="1"/>
    <col min="9" max="9" width="6.875" style="3" customWidth="1"/>
    <col min="10" max="10" width="7.25390625" style="3" customWidth="1"/>
    <col min="11" max="11" width="12.25390625" style="3" customWidth="1"/>
    <col min="12" max="12" width="6.00390625" style="3" customWidth="1"/>
    <col min="13" max="13" width="9.125" style="3" hidden="1" customWidth="1"/>
    <col min="14" max="14" width="13.00390625" style="3" customWidth="1"/>
    <col min="15" max="16" width="12.625" style="3" customWidth="1"/>
    <col min="17" max="17" width="12.875" style="3" customWidth="1"/>
    <col min="18" max="18" width="11.125" style="3" customWidth="1"/>
    <col min="19" max="19" width="12.375" style="3" customWidth="1"/>
    <col min="20" max="16384" width="9.125" style="3" customWidth="1"/>
  </cols>
  <sheetData>
    <row r="1" spans="1:19" ht="24.75" customHeight="1">
      <c r="A1" s="1"/>
      <c r="B1" s="512" t="s">
        <v>666</v>
      </c>
      <c r="C1" s="512"/>
      <c r="D1" s="512"/>
      <c r="E1" s="512"/>
      <c r="F1" s="512"/>
      <c r="G1" s="512"/>
      <c r="H1" s="512"/>
      <c r="I1" s="512"/>
      <c r="J1" s="512"/>
      <c r="K1" s="512"/>
      <c r="L1" s="512"/>
      <c r="M1" s="512"/>
      <c r="N1" s="512"/>
      <c r="O1" s="512"/>
      <c r="P1" s="513"/>
      <c r="Q1" s="513"/>
      <c r="R1" s="513"/>
      <c r="S1" s="513"/>
    </row>
    <row r="2" spans="1:19" ht="12.75" customHeight="1">
      <c r="A2" s="1"/>
      <c r="B2" s="2"/>
      <c r="C2" s="2"/>
      <c r="D2" s="2"/>
      <c r="E2" s="2"/>
      <c r="G2" s="2"/>
      <c r="H2" s="2"/>
      <c r="I2" s="2"/>
      <c r="J2" s="2"/>
      <c r="K2" s="277"/>
      <c r="L2" s="2"/>
      <c r="M2" s="2"/>
      <c r="N2" s="2"/>
      <c r="O2" s="2"/>
      <c r="P2" s="277"/>
      <c r="Q2" s="2" t="s">
        <v>667</v>
      </c>
      <c r="R2" s="277"/>
      <c r="S2" s="277"/>
    </row>
    <row r="3" spans="1:19" ht="409.5" customHeight="1" hidden="1">
      <c r="A3" s="1"/>
      <c r="B3" s="4"/>
      <c r="C3" s="2"/>
      <c r="D3" s="4"/>
      <c r="E3" s="4"/>
      <c r="F3" s="4"/>
      <c r="G3" s="4"/>
      <c r="H3" s="4"/>
      <c r="I3" s="4"/>
      <c r="J3" s="4"/>
      <c r="K3" s="4"/>
      <c r="L3" s="4"/>
      <c r="M3" s="4"/>
      <c r="N3" s="4"/>
      <c r="O3" s="4"/>
      <c r="P3" s="4"/>
      <c r="Q3" s="4"/>
      <c r="R3" s="4"/>
      <c r="S3" s="4"/>
    </row>
    <row r="4" spans="1:19" ht="12.75" customHeight="1">
      <c r="A4" s="1"/>
      <c r="B4" s="2"/>
      <c r="C4" s="2"/>
      <c r="D4" s="2"/>
      <c r="E4" s="2"/>
      <c r="F4" s="2"/>
      <c r="G4" s="2"/>
      <c r="H4" s="2"/>
      <c r="I4" s="2"/>
      <c r="J4" s="2"/>
      <c r="K4" s="2"/>
      <c r="L4" s="2"/>
      <c r="M4" s="2"/>
      <c r="N4" s="2"/>
      <c r="O4" s="2"/>
      <c r="P4" s="2"/>
      <c r="Q4" s="2"/>
      <c r="R4" s="37"/>
      <c r="S4" s="37"/>
    </row>
    <row r="5" spans="1:19" ht="12.75" customHeight="1">
      <c r="A5" s="509" t="s">
        <v>832</v>
      </c>
      <c r="B5" s="509" t="s">
        <v>833</v>
      </c>
      <c r="C5" s="510" t="s">
        <v>407</v>
      </c>
      <c r="D5" s="509" t="s">
        <v>834</v>
      </c>
      <c r="E5" s="510"/>
      <c r="F5" s="510" t="s">
        <v>95</v>
      </c>
      <c r="G5" s="510" t="s">
        <v>835</v>
      </c>
      <c r="H5" s="510" t="s">
        <v>836</v>
      </c>
      <c r="I5" s="542" t="s">
        <v>837</v>
      </c>
      <c r="J5" s="543"/>
      <c r="K5" s="543"/>
      <c r="L5" s="543"/>
      <c r="M5" s="486"/>
      <c r="N5" s="583" t="s">
        <v>845</v>
      </c>
      <c r="O5" s="583"/>
      <c r="P5" s="583"/>
      <c r="Q5" s="583"/>
      <c r="R5" s="583"/>
      <c r="S5" s="583"/>
    </row>
    <row r="6" spans="1:19" ht="33.75">
      <c r="A6" s="518"/>
      <c r="B6" s="518"/>
      <c r="C6" s="510"/>
      <c r="D6" s="518"/>
      <c r="E6" s="510"/>
      <c r="F6" s="510"/>
      <c r="G6" s="510"/>
      <c r="H6" s="510"/>
      <c r="I6" s="510" t="s">
        <v>97</v>
      </c>
      <c r="J6" s="510" t="s">
        <v>98</v>
      </c>
      <c r="K6" s="510" t="s">
        <v>99</v>
      </c>
      <c r="L6" s="510" t="s">
        <v>100</v>
      </c>
      <c r="M6" s="343"/>
      <c r="N6" s="510" t="s">
        <v>838</v>
      </c>
      <c r="O6" s="510"/>
      <c r="P6" s="5" t="s">
        <v>841</v>
      </c>
      <c r="Q6" s="487" t="s">
        <v>842</v>
      </c>
      <c r="R6" s="487" t="s">
        <v>843</v>
      </c>
      <c r="S6" s="487" t="s">
        <v>844</v>
      </c>
    </row>
    <row r="7" spans="1:19" ht="46.5" customHeight="1">
      <c r="A7" s="511"/>
      <c r="B7" s="511"/>
      <c r="C7" s="510"/>
      <c r="D7" s="511"/>
      <c r="E7" s="510"/>
      <c r="F7" s="510"/>
      <c r="G7" s="510"/>
      <c r="H7" s="510"/>
      <c r="I7" s="510" t="s">
        <v>158</v>
      </c>
      <c r="J7" s="510"/>
      <c r="K7" s="510"/>
      <c r="L7" s="510"/>
      <c r="M7" s="5" t="s">
        <v>162</v>
      </c>
      <c r="N7" s="5" t="s">
        <v>839</v>
      </c>
      <c r="O7" s="5" t="s">
        <v>840</v>
      </c>
      <c r="P7" s="9" t="s">
        <v>839</v>
      </c>
      <c r="Q7" s="5" t="s">
        <v>101</v>
      </c>
      <c r="R7" s="5" t="s">
        <v>102</v>
      </c>
      <c r="S7" s="5" t="s">
        <v>361</v>
      </c>
    </row>
    <row r="8" spans="1:19" ht="12.75" customHeight="1">
      <c r="A8" s="108">
        <v>1</v>
      </c>
      <c r="B8" s="5">
        <v>2</v>
      </c>
      <c r="C8" s="5"/>
      <c r="D8" s="5">
        <v>3</v>
      </c>
      <c r="E8" s="5">
        <v>4</v>
      </c>
      <c r="F8" s="5">
        <v>4</v>
      </c>
      <c r="G8" s="5">
        <v>5</v>
      </c>
      <c r="H8" s="5">
        <v>6</v>
      </c>
      <c r="I8" s="5">
        <v>7</v>
      </c>
      <c r="J8" s="5">
        <v>8</v>
      </c>
      <c r="K8" s="5">
        <v>9</v>
      </c>
      <c r="L8" s="5">
        <v>10</v>
      </c>
      <c r="M8" s="5"/>
      <c r="N8" s="5">
        <v>11</v>
      </c>
      <c r="O8" s="5">
        <v>12</v>
      </c>
      <c r="P8" s="5">
        <v>13</v>
      </c>
      <c r="Q8" s="5">
        <v>14</v>
      </c>
      <c r="R8" s="174">
        <v>15</v>
      </c>
      <c r="S8" s="174">
        <v>16</v>
      </c>
    </row>
    <row r="9" spans="1:19" ht="12.75">
      <c r="A9" s="389"/>
      <c r="B9" s="390" t="s">
        <v>163</v>
      </c>
      <c r="C9" s="94"/>
      <c r="D9" s="94"/>
      <c r="E9" s="94"/>
      <c r="F9" s="94"/>
      <c r="G9" s="94"/>
      <c r="H9" s="94"/>
      <c r="I9" s="94"/>
      <c r="J9" s="94"/>
      <c r="K9" s="94"/>
      <c r="L9" s="94"/>
      <c r="M9" s="94"/>
      <c r="N9" s="471">
        <f aca="true" t="shared" si="0" ref="N9:S9">SUM(N10+N318+N376+N392+N552+N576)</f>
        <v>832691.6000000001</v>
      </c>
      <c r="O9" s="471">
        <f t="shared" si="0"/>
        <v>828202</v>
      </c>
      <c r="P9" s="471">
        <f t="shared" si="0"/>
        <v>1185846.1</v>
      </c>
      <c r="Q9" s="471">
        <f t="shared" si="0"/>
        <v>1179692.5999999999</v>
      </c>
      <c r="R9" s="471">
        <f t="shared" si="0"/>
        <v>785351.9000000001</v>
      </c>
      <c r="S9" s="471">
        <f t="shared" si="0"/>
        <v>771486.5</v>
      </c>
    </row>
    <row r="10" spans="1:19" ht="30" customHeight="1">
      <c r="A10" s="46"/>
      <c r="B10" s="46" t="s">
        <v>297</v>
      </c>
      <c r="C10" s="170" t="s">
        <v>486</v>
      </c>
      <c r="D10" s="570" t="s">
        <v>288</v>
      </c>
      <c r="E10" s="570"/>
      <c r="F10" s="570"/>
      <c r="G10" s="570"/>
      <c r="H10" s="570"/>
      <c r="I10" s="570"/>
      <c r="J10" s="570"/>
      <c r="K10" s="570"/>
      <c r="L10" s="570"/>
      <c r="M10" s="570"/>
      <c r="N10" s="472">
        <f aca="true" t="shared" si="1" ref="N10:S10">+N11+N279</f>
        <v>272777</v>
      </c>
      <c r="O10" s="472">
        <f t="shared" si="1"/>
        <v>271197.69999999995</v>
      </c>
      <c r="P10" s="472">
        <f t="shared" si="1"/>
        <v>646129.8999999999</v>
      </c>
      <c r="Q10" s="472">
        <f t="shared" si="1"/>
        <v>663003.2000000001</v>
      </c>
      <c r="R10" s="472">
        <f t="shared" si="1"/>
        <v>280511.00000000006</v>
      </c>
      <c r="S10" s="472">
        <f t="shared" si="1"/>
        <v>270381.9</v>
      </c>
    </row>
    <row r="11" spans="1:19" ht="30" customHeight="1">
      <c r="A11" s="46"/>
      <c r="B11" s="46" t="s">
        <v>385</v>
      </c>
      <c r="C11" s="170" t="s">
        <v>485</v>
      </c>
      <c r="D11" s="570" t="s">
        <v>386</v>
      </c>
      <c r="E11" s="570"/>
      <c r="F11" s="570"/>
      <c r="G11" s="570"/>
      <c r="H11" s="570"/>
      <c r="I11" s="570"/>
      <c r="J11" s="570"/>
      <c r="K11" s="570"/>
      <c r="L11" s="570"/>
      <c r="M11" s="391"/>
      <c r="N11" s="472">
        <f aca="true" t="shared" si="2" ref="N11:S11">+N12+N26+N37+N44+N78+N117+N128+N164+N170+N175+N190+N209+N215+N220+N225+N233+N238+N243+N249+N268+N49+N180+N61+N96+N107</f>
        <v>272230.6</v>
      </c>
      <c r="O11" s="472">
        <f t="shared" si="2"/>
        <v>270651.6</v>
      </c>
      <c r="P11" s="472">
        <f t="shared" si="2"/>
        <v>645495.3999999999</v>
      </c>
      <c r="Q11" s="472">
        <f t="shared" si="2"/>
        <v>662583.2000000001</v>
      </c>
      <c r="R11" s="472">
        <f t="shared" si="2"/>
        <v>280511.00000000006</v>
      </c>
      <c r="S11" s="472">
        <f t="shared" si="2"/>
        <v>270381.9</v>
      </c>
    </row>
    <row r="12" spans="1:19" ht="73.5">
      <c r="A12" s="87"/>
      <c r="B12" s="387" t="s">
        <v>401</v>
      </c>
      <c r="C12" s="392"/>
      <c r="D12" s="336" t="s">
        <v>406</v>
      </c>
      <c r="E12" s="377" t="s">
        <v>70</v>
      </c>
      <c r="F12" s="498"/>
      <c r="G12" s="498"/>
      <c r="H12" s="498"/>
      <c r="I12" s="498"/>
      <c r="J12" s="498"/>
      <c r="K12" s="498"/>
      <c r="L12" s="498"/>
      <c r="M12" s="498"/>
      <c r="N12" s="324">
        <f aca="true" t="shared" si="3" ref="N12:S12">SUM(N13:N25)</f>
        <v>9675.900000000001</v>
      </c>
      <c r="O12" s="324">
        <f t="shared" si="3"/>
        <v>9088.2</v>
      </c>
      <c r="P12" s="324">
        <f t="shared" si="3"/>
        <v>31037.999999999996</v>
      </c>
      <c r="Q12" s="324">
        <f t="shared" si="3"/>
        <v>10888</v>
      </c>
      <c r="R12" s="324">
        <f t="shared" si="3"/>
        <v>10414.800000000001</v>
      </c>
      <c r="S12" s="324">
        <f t="shared" si="3"/>
        <v>10411.199999999999</v>
      </c>
    </row>
    <row r="13" spans="1:19" ht="48.75" customHeight="1">
      <c r="A13" s="101">
        <v>902</v>
      </c>
      <c r="B13" s="265" t="s">
        <v>401</v>
      </c>
      <c r="C13" s="393"/>
      <c r="D13" s="10"/>
      <c r="E13" s="10"/>
      <c r="F13" s="10" t="s">
        <v>76</v>
      </c>
      <c r="G13" s="10" t="s">
        <v>253</v>
      </c>
      <c r="H13" s="10" t="s">
        <v>78</v>
      </c>
      <c r="I13" s="297" t="s">
        <v>573</v>
      </c>
      <c r="J13" s="297" t="s">
        <v>745</v>
      </c>
      <c r="K13" s="13" t="s">
        <v>22</v>
      </c>
      <c r="L13" s="14">
        <v>870</v>
      </c>
      <c r="M13" s="15">
        <v>0</v>
      </c>
      <c r="N13" s="305">
        <v>514.5</v>
      </c>
      <c r="O13" s="305">
        <v>0</v>
      </c>
      <c r="P13" s="305">
        <f>21644.3</f>
        <v>21644.3</v>
      </c>
      <c r="Q13" s="305">
        <f>950-357.6-17.6</f>
        <v>574.8</v>
      </c>
      <c r="R13" s="305">
        <v>101.6</v>
      </c>
      <c r="S13" s="305">
        <v>98</v>
      </c>
    </row>
    <row r="14" spans="1:19" ht="24" customHeight="1">
      <c r="A14" s="101">
        <v>902</v>
      </c>
      <c r="B14" s="265" t="s">
        <v>401</v>
      </c>
      <c r="C14" s="11"/>
      <c r="D14" s="10"/>
      <c r="E14" s="10"/>
      <c r="F14" s="10" t="s">
        <v>351</v>
      </c>
      <c r="G14" s="10" t="s">
        <v>219</v>
      </c>
      <c r="H14" s="10" t="s">
        <v>352</v>
      </c>
      <c r="I14" s="12"/>
      <c r="J14" s="12"/>
      <c r="K14" s="13"/>
      <c r="L14" s="14"/>
      <c r="M14" s="15"/>
      <c r="N14" s="305"/>
      <c r="O14" s="305"/>
      <c r="P14" s="305"/>
      <c r="Q14" s="305"/>
      <c r="R14" s="305"/>
      <c r="S14" s="305"/>
    </row>
    <row r="15" spans="1:19" ht="25.5" customHeight="1">
      <c r="A15" s="101">
        <v>902</v>
      </c>
      <c r="B15" s="265" t="s">
        <v>401</v>
      </c>
      <c r="C15" s="11"/>
      <c r="D15" s="10"/>
      <c r="E15" s="10"/>
      <c r="F15" s="10" t="s">
        <v>58</v>
      </c>
      <c r="G15" s="10" t="s">
        <v>219</v>
      </c>
      <c r="H15" s="10" t="s">
        <v>59</v>
      </c>
      <c r="I15" s="12"/>
      <c r="J15" s="12"/>
      <c r="K15" s="13"/>
      <c r="L15" s="14"/>
      <c r="M15" s="15"/>
      <c r="N15" s="305"/>
      <c r="O15" s="305"/>
      <c r="P15" s="305"/>
      <c r="Q15" s="305"/>
      <c r="R15" s="305"/>
      <c r="S15" s="305"/>
    </row>
    <row r="16" spans="1:19" ht="25.5" customHeight="1">
      <c r="A16" s="101">
        <v>902</v>
      </c>
      <c r="B16" s="265" t="s">
        <v>401</v>
      </c>
      <c r="C16" s="11"/>
      <c r="D16" s="10"/>
      <c r="E16" s="10"/>
      <c r="F16" s="10" t="s">
        <v>271</v>
      </c>
      <c r="G16" s="10" t="s">
        <v>165</v>
      </c>
      <c r="H16" s="10" t="s">
        <v>183</v>
      </c>
      <c r="I16" s="12"/>
      <c r="J16" s="12"/>
      <c r="K16" s="13"/>
      <c r="L16" s="14"/>
      <c r="M16" s="15"/>
      <c r="N16" s="305"/>
      <c r="O16" s="305"/>
      <c r="P16" s="305"/>
      <c r="Q16" s="305"/>
      <c r="R16" s="305"/>
      <c r="S16" s="305"/>
    </row>
    <row r="17" spans="1:19" ht="50.25" customHeight="1">
      <c r="A17" s="101">
        <v>905</v>
      </c>
      <c r="B17" s="265" t="s">
        <v>401</v>
      </c>
      <c r="C17" s="393"/>
      <c r="D17" s="10"/>
      <c r="E17" s="10"/>
      <c r="F17" s="10" t="s">
        <v>76</v>
      </c>
      <c r="G17" s="363" t="s">
        <v>77</v>
      </c>
      <c r="H17" s="363" t="s">
        <v>78</v>
      </c>
      <c r="I17" s="297" t="s">
        <v>573</v>
      </c>
      <c r="J17" s="297" t="s">
        <v>750</v>
      </c>
      <c r="K17" s="297" t="s">
        <v>601</v>
      </c>
      <c r="L17" s="14">
        <v>120</v>
      </c>
      <c r="M17" s="15"/>
      <c r="N17" s="305">
        <v>5841.7</v>
      </c>
      <c r="O17" s="305">
        <v>5804.8</v>
      </c>
      <c r="P17" s="305">
        <v>6007.9</v>
      </c>
      <c r="Q17" s="305">
        <v>6681.2</v>
      </c>
      <c r="R17" s="305">
        <v>6681.2</v>
      </c>
      <c r="S17" s="305">
        <v>6681.2</v>
      </c>
    </row>
    <row r="18" spans="1:19" ht="37.5" customHeight="1">
      <c r="A18" s="101">
        <v>905</v>
      </c>
      <c r="B18" s="265" t="s">
        <v>401</v>
      </c>
      <c r="C18" s="11"/>
      <c r="D18" s="10"/>
      <c r="E18" s="10"/>
      <c r="F18" s="10" t="s">
        <v>351</v>
      </c>
      <c r="G18" s="10" t="s">
        <v>315</v>
      </c>
      <c r="H18" s="10" t="s">
        <v>352</v>
      </c>
      <c r="I18" s="297" t="s">
        <v>573</v>
      </c>
      <c r="J18" s="297" t="s">
        <v>750</v>
      </c>
      <c r="K18" s="297" t="s">
        <v>601</v>
      </c>
      <c r="L18" s="14">
        <v>240</v>
      </c>
      <c r="M18" s="15"/>
      <c r="N18" s="305">
        <v>1032</v>
      </c>
      <c r="O18" s="305">
        <v>1014.3</v>
      </c>
      <c r="P18" s="305">
        <v>964.4</v>
      </c>
      <c r="Q18" s="305">
        <v>975</v>
      </c>
      <c r="R18" s="305">
        <v>975</v>
      </c>
      <c r="S18" s="305">
        <v>975</v>
      </c>
    </row>
    <row r="19" spans="1:19" ht="36" customHeight="1">
      <c r="A19" s="101">
        <v>905</v>
      </c>
      <c r="B19" s="265" t="s">
        <v>401</v>
      </c>
      <c r="C19" s="11"/>
      <c r="D19" s="10"/>
      <c r="E19" s="10"/>
      <c r="F19" s="10" t="s">
        <v>58</v>
      </c>
      <c r="G19" s="10" t="s">
        <v>315</v>
      </c>
      <c r="H19" s="10" t="s">
        <v>602</v>
      </c>
      <c r="I19" s="297" t="s">
        <v>573</v>
      </c>
      <c r="J19" s="297" t="s">
        <v>750</v>
      </c>
      <c r="K19" s="297" t="s">
        <v>601</v>
      </c>
      <c r="L19" s="14">
        <v>320</v>
      </c>
      <c r="M19" s="15"/>
      <c r="N19" s="305">
        <v>156.3</v>
      </c>
      <c r="O19" s="305">
        <v>156.2</v>
      </c>
      <c r="P19" s="305">
        <v>0</v>
      </c>
      <c r="Q19" s="305">
        <v>0</v>
      </c>
      <c r="R19" s="305">
        <v>0</v>
      </c>
      <c r="S19" s="305">
        <v>0</v>
      </c>
    </row>
    <row r="20" spans="1:19" ht="45">
      <c r="A20" s="101">
        <v>905</v>
      </c>
      <c r="B20" s="265" t="s">
        <v>401</v>
      </c>
      <c r="C20" s="11"/>
      <c r="D20" s="10"/>
      <c r="E20" s="10"/>
      <c r="F20" s="10" t="s">
        <v>603</v>
      </c>
      <c r="G20" s="10" t="s">
        <v>604</v>
      </c>
      <c r="H20" s="10" t="s">
        <v>211</v>
      </c>
      <c r="I20" s="297" t="s">
        <v>573</v>
      </c>
      <c r="J20" s="297" t="s">
        <v>750</v>
      </c>
      <c r="K20" s="297" t="s">
        <v>601</v>
      </c>
      <c r="L20" s="14">
        <v>850</v>
      </c>
      <c r="M20" s="15"/>
      <c r="N20" s="305">
        <v>7.3</v>
      </c>
      <c r="O20" s="305">
        <v>2.7</v>
      </c>
      <c r="P20" s="305">
        <v>2.6</v>
      </c>
      <c r="Q20" s="305">
        <v>2.6</v>
      </c>
      <c r="R20" s="305">
        <v>2.6</v>
      </c>
      <c r="S20" s="305">
        <v>2.6</v>
      </c>
    </row>
    <row r="21" spans="1:19" ht="78.75">
      <c r="A21" s="101">
        <v>905</v>
      </c>
      <c r="B21" s="265" t="s">
        <v>401</v>
      </c>
      <c r="C21" s="11"/>
      <c r="D21" s="10"/>
      <c r="E21" s="10"/>
      <c r="F21" s="10" t="s">
        <v>605</v>
      </c>
      <c r="G21" s="10" t="s">
        <v>604</v>
      </c>
      <c r="H21" s="10" t="s">
        <v>606</v>
      </c>
      <c r="I21" s="297"/>
      <c r="J21" s="297"/>
      <c r="K21" s="13"/>
      <c r="L21" s="14"/>
      <c r="M21" s="15"/>
      <c r="N21" s="305"/>
      <c r="O21" s="305"/>
      <c r="P21" s="305"/>
      <c r="Q21" s="305"/>
      <c r="R21" s="305"/>
      <c r="S21" s="305"/>
    </row>
    <row r="22" spans="1:19" ht="46.5" customHeight="1">
      <c r="A22" s="101">
        <v>910</v>
      </c>
      <c r="B22" s="265" t="s">
        <v>401</v>
      </c>
      <c r="C22" s="11"/>
      <c r="D22" s="10"/>
      <c r="E22" s="10"/>
      <c r="F22" s="10" t="s">
        <v>76</v>
      </c>
      <c r="G22" s="10" t="s">
        <v>77</v>
      </c>
      <c r="H22" s="10" t="s">
        <v>78</v>
      </c>
      <c r="I22" s="297" t="s">
        <v>573</v>
      </c>
      <c r="J22" s="297" t="s">
        <v>750</v>
      </c>
      <c r="K22" s="13" t="s">
        <v>751</v>
      </c>
      <c r="L22" s="14">
        <v>120</v>
      </c>
      <c r="M22" s="15"/>
      <c r="N22" s="305">
        <v>1046.9</v>
      </c>
      <c r="O22" s="305">
        <v>1044.4</v>
      </c>
      <c r="P22" s="305">
        <v>1099.3</v>
      </c>
      <c r="Q22" s="305">
        <v>1154.5</v>
      </c>
      <c r="R22" s="305">
        <v>1154.5</v>
      </c>
      <c r="S22" s="305">
        <v>1154.5</v>
      </c>
    </row>
    <row r="23" spans="1:19" ht="36.75" customHeight="1">
      <c r="A23" s="101">
        <v>910</v>
      </c>
      <c r="B23" s="265" t="s">
        <v>401</v>
      </c>
      <c r="C23" s="11"/>
      <c r="D23" s="10"/>
      <c r="E23" s="10"/>
      <c r="F23" s="10" t="s">
        <v>351</v>
      </c>
      <c r="G23" s="10" t="s">
        <v>315</v>
      </c>
      <c r="H23" s="10" t="s">
        <v>352</v>
      </c>
      <c r="I23" s="297" t="s">
        <v>573</v>
      </c>
      <c r="J23" s="297" t="s">
        <v>750</v>
      </c>
      <c r="K23" s="13" t="s">
        <v>621</v>
      </c>
      <c r="L23" s="14">
        <v>120</v>
      </c>
      <c r="M23" s="15"/>
      <c r="N23" s="305">
        <v>1012.1</v>
      </c>
      <c r="O23" s="305">
        <v>1000.7</v>
      </c>
      <c r="P23" s="305">
        <v>1062.2</v>
      </c>
      <c r="Q23" s="305">
        <v>1115</v>
      </c>
      <c r="R23" s="305">
        <v>1115</v>
      </c>
      <c r="S23" s="305">
        <v>1115</v>
      </c>
    </row>
    <row r="24" spans="1:19" ht="35.25" customHeight="1">
      <c r="A24" s="101">
        <v>910</v>
      </c>
      <c r="B24" s="265" t="s">
        <v>401</v>
      </c>
      <c r="C24" s="11"/>
      <c r="D24" s="10"/>
      <c r="E24" s="10"/>
      <c r="F24" s="10" t="s">
        <v>58</v>
      </c>
      <c r="G24" s="10" t="s">
        <v>315</v>
      </c>
      <c r="H24" s="10" t="s">
        <v>59</v>
      </c>
      <c r="I24" s="297" t="s">
        <v>573</v>
      </c>
      <c r="J24" s="297" t="s">
        <v>750</v>
      </c>
      <c r="K24" s="13" t="s">
        <v>621</v>
      </c>
      <c r="L24" s="14">
        <v>240</v>
      </c>
      <c r="M24" s="15"/>
      <c r="N24" s="305">
        <v>64.5</v>
      </c>
      <c r="O24" s="305">
        <v>64.5</v>
      </c>
      <c r="P24" s="305">
        <v>256.5</v>
      </c>
      <c r="Q24" s="305">
        <v>384.1</v>
      </c>
      <c r="R24" s="305">
        <v>384.1</v>
      </c>
      <c r="S24" s="305">
        <v>384.1</v>
      </c>
    </row>
    <row r="25" spans="1:19" ht="57" customHeight="1">
      <c r="A25" s="101">
        <v>910</v>
      </c>
      <c r="B25" s="265" t="s">
        <v>401</v>
      </c>
      <c r="C25" s="11"/>
      <c r="D25" s="10"/>
      <c r="E25" s="10"/>
      <c r="F25" s="10" t="s">
        <v>622</v>
      </c>
      <c r="G25" s="10" t="s">
        <v>604</v>
      </c>
      <c r="H25" s="10" t="s">
        <v>623</v>
      </c>
      <c r="I25" s="297" t="s">
        <v>573</v>
      </c>
      <c r="J25" s="297" t="s">
        <v>750</v>
      </c>
      <c r="K25" s="13" t="s">
        <v>621</v>
      </c>
      <c r="L25" s="14">
        <v>850</v>
      </c>
      <c r="M25" s="15"/>
      <c r="N25" s="305">
        <v>0.6</v>
      </c>
      <c r="O25" s="305">
        <v>0.6</v>
      </c>
      <c r="P25" s="305">
        <v>0.8</v>
      </c>
      <c r="Q25" s="305">
        <v>0.8</v>
      </c>
      <c r="R25" s="305">
        <v>0.8</v>
      </c>
      <c r="S25" s="305">
        <v>0.8</v>
      </c>
    </row>
    <row r="26" spans="1:19" ht="44.25" customHeight="1">
      <c r="A26" s="87">
        <v>902</v>
      </c>
      <c r="B26" s="387" t="s">
        <v>387</v>
      </c>
      <c r="C26" s="392" t="s">
        <v>414</v>
      </c>
      <c r="D26" s="358" t="s">
        <v>164</v>
      </c>
      <c r="E26" s="377" t="s">
        <v>70</v>
      </c>
      <c r="F26" s="498"/>
      <c r="G26" s="498"/>
      <c r="H26" s="498"/>
      <c r="I26" s="498"/>
      <c r="J26" s="498"/>
      <c r="K26" s="498"/>
      <c r="L26" s="498"/>
      <c r="M26" s="498"/>
      <c r="N26" s="324">
        <f aca="true" t="shared" si="4" ref="N26:S26">SUM(N27:N36)</f>
        <v>4132.7</v>
      </c>
      <c r="O26" s="324">
        <f t="shared" si="4"/>
        <v>3527.5</v>
      </c>
      <c r="P26" s="324">
        <f t="shared" si="4"/>
        <v>2133.8</v>
      </c>
      <c r="Q26" s="324">
        <f t="shared" si="4"/>
        <v>875.6999999999999</v>
      </c>
      <c r="R26" s="324">
        <f t="shared" si="4"/>
        <v>875.6999999999999</v>
      </c>
      <c r="S26" s="324">
        <f t="shared" si="4"/>
        <v>875.6999999999999</v>
      </c>
    </row>
    <row r="27" spans="1:19" ht="47.25" customHeight="1">
      <c r="A27" s="101">
        <v>902</v>
      </c>
      <c r="B27" s="265" t="s">
        <v>387</v>
      </c>
      <c r="C27" s="11"/>
      <c r="D27" s="10"/>
      <c r="E27" s="10"/>
      <c r="F27" s="10" t="s">
        <v>76</v>
      </c>
      <c r="G27" s="10" t="s">
        <v>79</v>
      </c>
      <c r="H27" s="10" t="s">
        <v>78</v>
      </c>
      <c r="I27" s="297" t="s">
        <v>573</v>
      </c>
      <c r="J27" s="297" t="s">
        <v>747</v>
      </c>
      <c r="K27" s="13" t="s">
        <v>170</v>
      </c>
      <c r="L27" s="14">
        <v>410</v>
      </c>
      <c r="M27" s="15">
        <v>0</v>
      </c>
      <c r="N27" s="305">
        <v>536.5</v>
      </c>
      <c r="O27" s="305">
        <v>0</v>
      </c>
      <c r="P27" s="305"/>
      <c r="Q27" s="305"/>
      <c r="R27" s="305"/>
      <c r="S27" s="305"/>
    </row>
    <row r="28" spans="1:19" ht="78.75">
      <c r="A28" s="101">
        <v>902</v>
      </c>
      <c r="B28" s="265" t="s">
        <v>387</v>
      </c>
      <c r="C28" s="11"/>
      <c r="D28" s="10"/>
      <c r="E28" s="10"/>
      <c r="F28" s="10" t="s">
        <v>308</v>
      </c>
      <c r="G28" s="10" t="s">
        <v>165</v>
      </c>
      <c r="H28" s="10" t="s">
        <v>309</v>
      </c>
      <c r="I28" s="297" t="s">
        <v>573</v>
      </c>
      <c r="J28" s="297" t="s">
        <v>747</v>
      </c>
      <c r="K28" s="13" t="s">
        <v>203</v>
      </c>
      <c r="L28" s="14">
        <v>240</v>
      </c>
      <c r="M28" s="15">
        <v>0</v>
      </c>
      <c r="N28" s="305">
        <v>530</v>
      </c>
      <c r="O28" s="305">
        <v>467</v>
      </c>
      <c r="P28" s="305">
        <v>350</v>
      </c>
      <c r="Q28" s="305">
        <v>350</v>
      </c>
      <c r="R28" s="305">
        <v>350</v>
      </c>
      <c r="S28" s="305">
        <v>350</v>
      </c>
    </row>
    <row r="29" spans="1:19" ht="36" customHeight="1">
      <c r="A29" s="101">
        <v>902</v>
      </c>
      <c r="B29" s="265" t="s">
        <v>387</v>
      </c>
      <c r="C29" s="11"/>
      <c r="D29" s="10"/>
      <c r="E29" s="10"/>
      <c r="F29" s="10" t="s">
        <v>351</v>
      </c>
      <c r="G29" s="10" t="s">
        <v>318</v>
      </c>
      <c r="H29" s="10" t="s">
        <v>352</v>
      </c>
      <c r="I29" s="297" t="s">
        <v>573</v>
      </c>
      <c r="J29" s="297">
        <v>13</v>
      </c>
      <c r="K29" s="13" t="s">
        <v>203</v>
      </c>
      <c r="L29" s="14">
        <v>850</v>
      </c>
      <c r="M29" s="15">
        <v>0</v>
      </c>
      <c r="N29" s="305">
        <v>1149</v>
      </c>
      <c r="O29" s="305">
        <v>1149</v>
      </c>
      <c r="P29" s="305">
        <v>1221.2</v>
      </c>
      <c r="Q29" s="305"/>
      <c r="R29" s="305"/>
      <c r="S29" s="305"/>
    </row>
    <row r="30" spans="1:19" ht="36.75" customHeight="1">
      <c r="A30" s="101">
        <v>902</v>
      </c>
      <c r="B30" s="265" t="s">
        <v>387</v>
      </c>
      <c r="C30" s="11"/>
      <c r="D30" s="10"/>
      <c r="E30" s="10"/>
      <c r="F30" s="10" t="s">
        <v>58</v>
      </c>
      <c r="G30" s="10" t="s">
        <v>318</v>
      </c>
      <c r="H30" s="10" t="s">
        <v>59</v>
      </c>
      <c r="I30" s="297" t="s">
        <v>573</v>
      </c>
      <c r="J30" s="297">
        <v>13</v>
      </c>
      <c r="K30" s="56" t="s">
        <v>364</v>
      </c>
      <c r="L30" s="14">
        <v>240</v>
      </c>
      <c r="M30" s="15"/>
      <c r="N30" s="305">
        <v>676.4</v>
      </c>
      <c r="O30" s="305">
        <v>670.9</v>
      </c>
      <c r="P30" s="305">
        <v>431.4</v>
      </c>
      <c r="Q30" s="305">
        <v>405.8</v>
      </c>
      <c r="R30" s="305">
        <v>405.8</v>
      </c>
      <c r="S30" s="305">
        <v>405.8</v>
      </c>
    </row>
    <row r="31" spans="1:19" ht="56.25">
      <c r="A31" s="101">
        <v>902</v>
      </c>
      <c r="B31" s="265" t="s">
        <v>387</v>
      </c>
      <c r="C31" s="11"/>
      <c r="D31" s="10"/>
      <c r="E31" s="10"/>
      <c r="F31" s="10" t="s">
        <v>338</v>
      </c>
      <c r="G31" s="10" t="s">
        <v>165</v>
      </c>
      <c r="H31" s="10" t="s">
        <v>337</v>
      </c>
      <c r="I31" s="297" t="s">
        <v>573</v>
      </c>
      <c r="J31" s="297">
        <v>13</v>
      </c>
      <c r="K31" s="56" t="s">
        <v>365</v>
      </c>
      <c r="L31" s="14">
        <v>240</v>
      </c>
      <c r="M31" s="15"/>
      <c r="N31" s="305">
        <v>6.5</v>
      </c>
      <c r="O31" s="305">
        <v>6.4</v>
      </c>
      <c r="P31" s="305">
        <v>5.7</v>
      </c>
      <c r="Q31" s="305"/>
      <c r="R31" s="305"/>
      <c r="S31" s="305"/>
    </row>
    <row r="32" spans="1:19" ht="95.25" customHeight="1">
      <c r="A32" s="101">
        <v>902</v>
      </c>
      <c r="B32" s="265" t="s">
        <v>387</v>
      </c>
      <c r="C32" s="11"/>
      <c r="D32" s="10"/>
      <c r="E32" s="10"/>
      <c r="F32" s="10" t="s">
        <v>8</v>
      </c>
      <c r="G32" s="10" t="s">
        <v>165</v>
      </c>
      <c r="H32" s="10" t="s">
        <v>9</v>
      </c>
      <c r="I32" s="297" t="s">
        <v>573</v>
      </c>
      <c r="J32" s="297">
        <v>13</v>
      </c>
      <c r="K32" s="56" t="s">
        <v>366</v>
      </c>
      <c r="L32" s="14">
        <v>240</v>
      </c>
      <c r="M32" s="15"/>
      <c r="N32" s="305">
        <v>810</v>
      </c>
      <c r="O32" s="305">
        <v>810</v>
      </c>
      <c r="P32" s="305"/>
      <c r="Q32" s="305"/>
      <c r="R32" s="305"/>
      <c r="S32" s="305"/>
    </row>
    <row r="33" spans="1:19" ht="67.5">
      <c r="A33" s="101">
        <v>902</v>
      </c>
      <c r="B33" s="265" t="s">
        <v>387</v>
      </c>
      <c r="C33" s="11"/>
      <c r="D33" s="10"/>
      <c r="E33" s="10"/>
      <c r="F33" s="10" t="s">
        <v>5</v>
      </c>
      <c r="G33" s="10" t="s">
        <v>165</v>
      </c>
      <c r="H33" s="10" t="s">
        <v>6</v>
      </c>
      <c r="I33" s="297" t="s">
        <v>573</v>
      </c>
      <c r="J33" s="297">
        <v>13</v>
      </c>
      <c r="K33" s="56" t="s">
        <v>367</v>
      </c>
      <c r="L33" s="14">
        <v>240</v>
      </c>
      <c r="M33" s="15"/>
      <c r="N33" s="305">
        <v>300</v>
      </c>
      <c r="O33" s="305">
        <v>300</v>
      </c>
      <c r="P33" s="305"/>
      <c r="Q33" s="305"/>
      <c r="R33" s="305"/>
      <c r="S33" s="305"/>
    </row>
    <row r="34" spans="1:19" ht="70.5" customHeight="1">
      <c r="A34" s="101">
        <v>902</v>
      </c>
      <c r="B34" s="265" t="s">
        <v>387</v>
      </c>
      <c r="C34" s="11"/>
      <c r="D34" s="10"/>
      <c r="E34" s="10"/>
      <c r="F34" s="10" t="s">
        <v>10</v>
      </c>
      <c r="G34" s="10" t="s">
        <v>165</v>
      </c>
      <c r="H34" s="10" t="s">
        <v>131</v>
      </c>
      <c r="I34" s="297" t="s">
        <v>573</v>
      </c>
      <c r="J34" s="359">
        <v>13</v>
      </c>
      <c r="K34" s="13" t="s">
        <v>492</v>
      </c>
      <c r="L34" s="57">
        <v>240</v>
      </c>
      <c r="M34" s="73"/>
      <c r="N34" s="305">
        <v>124.3</v>
      </c>
      <c r="O34" s="305">
        <v>124.2</v>
      </c>
      <c r="P34" s="305">
        <v>125.5</v>
      </c>
      <c r="Q34" s="305">
        <v>119.9</v>
      </c>
      <c r="R34" s="305">
        <v>119.9</v>
      </c>
      <c r="S34" s="305">
        <v>119.9</v>
      </c>
    </row>
    <row r="35" spans="1:19" ht="67.5">
      <c r="A35" s="101">
        <v>902</v>
      </c>
      <c r="B35" s="265" t="s">
        <v>387</v>
      </c>
      <c r="C35" s="11"/>
      <c r="D35" s="10"/>
      <c r="E35" s="10"/>
      <c r="F35" s="10" t="s">
        <v>126</v>
      </c>
      <c r="G35" s="10" t="s">
        <v>165</v>
      </c>
      <c r="H35" s="10" t="s">
        <v>9</v>
      </c>
      <c r="I35" s="297"/>
      <c r="J35" s="297"/>
      <c r="K35" s="56"/>
      <c r="L35" s="14"/>
      <c r="M35" s="15"/>
      <c r="N35" s="305"/>
      <c r="O35" s="305"/>
      <c r="P35" s="305"/>
      <c r="Q35" s="305"/>
      <c r="R35" s="305"/>
      <c r="S35" s="305"/>
    </row>
    <row r="36" spans="1:19" ht="67.5">
      <c r="A36" s="101">
        <v>902</v>
      </c>
      <c r="B36" s="265" t="s">
        <v>387</v>
      </c>
      <c r="C36" s="11"/>
      <c r="D36" s="10"/>
      <c r="E36" s="10"/>
      <c r="F36" s="128" t="s">
        <v>382</v>
      </c>
      <c r="G36" s="299" t="s">
        <v>165</v>
      </c>
      <c r="H36" s="128" t="s">
        <v>383</v>
      </c>
      <c r="I36" s="297"/>
      <c r="J36" s="297"/>
      <c r="K36" s="13"/>
      <c r="L36" s="14"/>
      <c r="M36" s="15"/>
      <c r="N36" s="305"/>
      <c r="O36" s="305"/>
      <c r="P36" s="305"/>
      <c r="Q36" s="305"/>
      <c r="R36" s="305"/>
      <c r="S36" s="305"/>
    </row>
    <row r="37" spans="1:19" ht="170.25" customHeight="1">
      <c r="A37" s="87">
        <v>902</v>
      </c>
      <c r="B37" s="387" t="s">
        <v>388</v>
      </c>
      <c r="C37" s="392" t="s">
        <v>415</v>
      </c>
      <c r="D37" s="358" t="s">
        <v>216</v>
      </c>
      <c r="E37" s="377" t="s">
        <v>70</v>
      </c>
      <c r="F37" s="40"/>
      <c r="G37" s="40"/>
      <c r="H37" s="40"/>
      <c r="I37" s="51"/>
      <c r="J37" s="34"/>
      <c r="K37" s="35"/>
      <c r="L37" s="36"/>
      <c r="M37" s="41"/>
      <c r="N37" s="324">
        <f aca="true" t="shared" si="5" ref="N37:S37">SUM(N38:N43)</f>
        <v>3979.7</v>
      </c>
      <c r="O37" s="324">
        <f t="shared" si="5"/>
        <v>3944.1</v>
      </c>
      <c r="P37" s="324">
        <f t="shared" si="5"/>
        <v>2855.3</v>
      </c>
      <c r="Q37" s="324">
        <f t="shared" si="5"/>
        <v>2827.2</v>
      </c>
      <c r="R37" s="324">
        <f t="shared" si="5"/>
        <v>2872.5</v>
      </c>
      <c r="S37" s="324">
        <f t="shared" si="5"/>
        <v>2918.4</v>
      </c>
    </row>
    <row r="38" spans="1:19" ht="47.25" customHeight="1">
      <c r="A38" s="101">
        <v>902</v>
      </c>
      <c r="B38" s="394" t="s">
        <v>388</v>
      </c>
      <c r="C38" s="11"/>
      <c r="D38" s="10"/>
      <c r="E38" s="10"/>
      <c r="F38" s="10" t="s">
        <v>76</v>
      </c>
      <c r="G38" s="10" t="s">
        <v>313</v>
      </c>
      <c r="H38" s="10" t="s">
        <v>78</v>
      </c>
      <c r="I38" s="297" t="s">
        <v>697</v>
      </c>
      <c r="J38" s="297" t="s">
        <v>678</v>
      </c>
      <c r="K38" s="13" t="s">
        <v>123</v>
      </c>
      <c r="L38" s="14">
        <v>240</v>
      </c>
      <c r="M38" s="15"/>
      <c r="N38" s="305">
        <v>0</v>
      </c>
      <c r="O38" s="305">
        <v>0</v>
      </c>
      <c r="P38" s="305">
        <v>2855.3</v>
      </c>
      <c r="Q38" s="305">
        <v>2827.2</v>
      </c>
      <c r="R38" s="305">
        <v>2872.5</v>
      </c>
      <c r="S38" s="305">
        <v>2918.4</v>
      </c>
    </row>
    <row r="39" spans="1:19" ht="33.75" customHeight="1">
      <c r="A39" s="101">
        <v>902</v>
      </c>
      <c r="B39" s="265" t="s">
        <v>388</v>
      </c>
      <c r="C39" s="11"/>
      <c r="D39" s="10"/>
      <c r="E39" s="10"/>
      <c r="F39" s="10" t="s">
        <v>351</v>
      </c>
      <c r="G39" s="10" t="s">
        <v>319</v>
      </c>
      <c r="H39" s="10" t="s">
        <v>352</v>
      </c>
      <c r="I39" s="297" t="s">
        <v>697</v>
      </c>
      <c r="J39" s="297" t="s">
        <v>678</v>
      </c>
      <c r="K39" s="13" t="s">
        <v>272</v>
      </c>
      <c r="L39" s="14">
        <v>240</v>
      </c>
      <c r="M39" s="15"/>
      <c r="N39" s="305">
        <v>3979.7</v>
      </c>
      <c r="O39" s="305">
        <v>3944.1</v>
      </c>
      <c r="P39" s="305"/>
      <c r="Q39" s="305"/>
      <c r="R39" s="305"/>
      <c r="S39" s="305"/>
    </row>
    <row r="40" spans="1:19" ht="33.75" customHeight="1">
      <c r="A40" s="101">
        <v>902</v>
      </c>
      <c r="B40" s="265" t="s">
        <v>388</v>
      </c>
      <c r="C40" s="11"/>
      <c r="D40" s="10"/>
      <c r="E40" s="10"/>
      <c r="F40" s="10" t="s">
        <v>58</v>
      </c>
      <c r="G40" s="10" t="s">
        <v>319</v>
      </c>
      <c r="H40" s="10" t="s">
        <v>59</v>
      </c>
      <c r="I40" s="28"/>
      <c r="J40" s="12"/>
      <c r="K40" s="13"/>
      <c r="L40" s="14"/>
      <c r="M40" s="15"/>
      <c r="N40" s="305"/>
      <c r="O40" s="305"/>
      <c r="P40" s="305"/>
      <c r="Q40" s="305"/>
      <c r="R40" s="305"/>
      <c r="S40" s="305"/>
    </row>
    <row r="41" spans="1:19" ht="33.75" customHeight="1">
      <c r="A41" s="101">
        <v>902</v>
      </c>
      <c r="B41" s="265" t="s">
        <v>388</v>
      </c>
      <c r="C41" s="11"/>
      <c r="D41" s="10"/>
      <c r="E41" s="10"/>
      <c r="F41" s="10" t="s">
        <v>269</v>
      </c>
      <c r="G41" s="10" t="s">
        <v>165</v>
      </c>
      <c r="H41" s="10" t="s">
        <v>270</v>
      </c>
      <c r="I41" s="28"/>
      <c r="J41" s="12"/>
      <c r="K41" s="13"/>
      <c r="L41" s="14"/>
      <c r="M41" s="15"/>
      <c r="N41" s="305"/>
      <c r="O41" s="305"/>
      <c r="P41" s="305"/>
      <c r="Q41" s="305"/>
      <c r="R41" s="305"/>
      <c r="S41" s="305"/>
    </row>
    <row r="42" spans="1:19" ht="67.5">
      <c r="A42" s="101">
        <v>902</v>
      </c>
      <c r="B42" s="265" t="s">
        <v>388</v>
      </c>
      <c r="C42" s="11"/>
      <c r="D42" s="10"/>
      <c r="E42" s="10"/>
      <c r="F42" s="10" t="s">
        <v>11</v>
      </c>
      <c r="G42" s="10" t="s">
        <v>165</v>
      </c>
      <c r="H42" s="10" t="s">
        <v>9</v>
      </c>
      <c r="I42" s="28"/>
      <c r="J42" s="12"/>
      <c r="K42" s="13"/>
      <c r="L42" s="14"/>
      <c r="M42" s="15"/>
      <c r="N42" s="305"/>
      <c r="O42" s="305"/>
      <c r="P42" s="305"/>
      <c r="Q42" s="305"/>
      <c r="R42" s="305"/>
      <c r="S42" s="305"/>
    </row>
    <row r="43" spans="1:19" ht="69" customHeight="1">
      <c r="A43" s="101">
        <v>902</v>
      </c>
      <c r="B43" s="265" t="s">
        <v>388</v>
      </c>
      <c r="C43" s="11"/>
      <c r="D43" s="10"/>
      <c r="E43" s="10"/>
      <c r="F43" s="10" t="s">
        <v>124</v>
      </c>
      <c r="G43" s="10" t="s">
        <v>165</v>
      </c>
      <c r="H43" s="10" t="s">
        <v>125</v>
      </c>
      <c r="I43" s="28"/>
      <c r="J43" s="12"/>
      <c r="K43" s="13"/>
      <c r="L43" s="14"/>
      <c r="M43" s="15"/>
      <c r="N43" s="305"/>
      <c r="O43" s="305"/>
      <c r="P43" s="305"/>
      <c r="Q43" s="305"/>
      <c r="R43" s="305"/>
      <c r="S43" s="305"/>
    </row>
    <row r="44" spans="1:19" ht="57.75" customHeight="1">
      <c r="A44" s="87">
        <v>902</v>
      </c>
      <c r="B44" s="376" t="s">
        <v>417</v>
      </c>
      <c r="C44" s="392" t="s">
        <v>416</v>
      </c>
      <c r="D44" s="358" t="s">
        <v>202</v>
      </c>
      <c r="E44" s="377" t="s">
        <v>70</v>
      </c>
      <c r="F44" s="40"/>
      <c r="G44" s="40"/>
      <c r="H44" s="40"/>
      <c r="I44" s="51"/>
      <c r="J44" s="34"/>
      <c r="K44" s="35"/>
      <c r="L44" s="36"/>
      <c r="M44" s="41"/>
      <c r="N44" s="324">
        <f aca="true" t="shared" si="6" ref="N44:S44">SUM(N45:N48)</f>
        <v>443.8</v>
      </c>
      <c r="O44" s="324">
        <f t="shared" si="6"/>
        <v>443.7</v>
      </c>
      <c r="P44" s="324">
        <f t="shared" si="6"/>
        <v>776.8</v>
      </c>
      <c r="Q44" s="324">
        <f t="shared" si="6"/>
        <v>550</v>
      </c>
      <c r="R44" s="324">
        <f t="shared" si="6"/>
        <v>0</v>
      </c>
      <c r="S44" s="324">
        <f t="shared" si="6"/>
        <v>0</v>
      </c>
    </row>
    <row r="45" spans="1:19" ht="48" customHeight="1">
      <c r="A45" s="101">
        <v>902</v>
      </c>
      <c r="B45" s="265" t="s">
        <v>417</v>
      </c>
      <c r="C45" s="11"/>
      <c r="D45" s="10"/>
      <c r="E45" s="10"/>
      <c r="F45" s="10" t="s">
        <v>76</v>
      </c>
      <c r="G45" s="10" t="s">
        <v>349</v>
      </c>
      <c r="H45" s="10" t="s">
        <v>78</v>
      </c>
      <c r="I45" s="297" t="s">
        <v>677</v>
      </c>
      <c r="J45" s="297">
        <v>14</v>
      </c>
      <c r="K45" s="13" t="s">
        <v>60</v>
      </c>
      <c r="L45" s="14">
        <v>240</v>
      </c>
      <c r="M45" s="15"/>
      <c r="N45" s="305">
        <v>443.8</v>
      </c>
      <c r="O45" s="305">
        <v>443.7</v>
      </c>
      <c r="P45" s="305">
        <v>776.8</v>
      </c>
      <c r="Q45" s="305">
        <v>550</v>
      </c>
      <c r="R45" s="305"/>
      <c r="S45" s="305"/>
    </row>
    <row r="46" spans="1:19" ht="34.5" customHeight="1">
      <c r="A46" s="101">
        <v>902</v>
      </c>
      <c r="B46" s="265" t="s">
        <v>417</v>
      </c>
      <c r="C46" s="11"/>
      <c r="D46" s="10"/>
      <c r="E46" s="10"/>
      <c r="F46" s="10" t="s">
        <v>351</v>
      </c>
      <c r="G46" s="10" t="s">
        <v>350</v>
      </c>
      <c r="H46" s="10" t="s">
        <v>352</v>
      </c>
      <c r="I46" s="28"/>
      <c r="J46" s="12"/>
      <c r="K46" s="13"/>
      <c r="L46" s="14"/>
      <c r="M46" s="15"/>
      <c r="N46" s="305"/>
      <c r="O46" s="305"/>
      <c r="P46" s="305"/>
      <c r="Q46" s="305"/>
      <c r="R46" s="305"/>
      <c r="S46" s="305"/>
    </row>
    <row r="47" spans="1:19" ht="39" customHeight="1">
      <c r="A47" s="101">
        <v>902</v>
      </c>
      <c r="B47" s="265" t="s">
        <v>417</v>
      </c>
      <c r="C47" s="11"/>
      <c r="D47" s="10"/>
      <c r="E47" s="10"/>
      <c r="F47" s="10" t="s">
        <v>58</v>
      </c>
      <c r="G47" s="10" t="s">
        <v>350</v>
      </c>
      <c r="H47" s="10" t="s">
        <v>59</v>
      </c>
      <c r="I47" s="28"/>
      <c r="J47" s="12"/>
      <c r="K47" s="13"/>
      <c r="L47" s="14"/>
      <c r="M47" s="15"/>
      <c r="N47" s="305"/>
      <c r="O47" s="305"/>
      <c r="P47" s="305"/>
      <c r="Q47" s="305"/>
      <c r="R47" s="305"/>
      <c r="S47" s="305"/>
    </row>
    <row r="48" spans="1:19" ht="67.5">
      <c r="A48" s="101">
        <v>902</v>
      </c>
      <c r="B48" s="265" t="s">
        <v>417</v>
      </c>
      <c r="C48" s="11"/>
      <c r="D48" s="10"/>
      <c r="E48" s="10"/>
      <c r="F48" s="10" t="s">
        <v>668</v>
      </c>
      <c r="G48" s="10" t="s">
        <v>165</v>
      </c>
      <c r="H48" s="10" t="s">
        <v>12</v>
      </c>
      <c r="I48" s="28"/>
      <c r="J48" s="12"/>
      <c r="K48" s="13"/>
      <c r="L48" s="14"/>
      <c r="M48" s="15"/>
      <c r="N48" s="305"/>
      <c r="O48" s="305"/>
      <c r="P48" s="305"/>
      <c r="Q48" s="305"/>
      <c r="R48" s="305"/>
      <c r="S48" s="305"/>
    </row>
    <row r="49" spans="1:19" ht="35.25" customHeight="1">
      <c r="A49" s="87">
        <v>902</v>
      </c>
      <c r="B49" s="376" t="s">
        <v>419</v>
      </c>
      <c r="C49" s="392" t="s">
        <v>418</v>
      </c>
      <c r="D49" s="358" t="s">
        <v>173</v>
      </c>
      <c r="E49" s="377" t="s">
        <v>70</v>
      </c>
      <c r="F49" s="498"/>
      <c r="G49" s="498"/>
      <c r="H49" s="498"/>
      <c r="I49" s="498"/>
      <c r="J49" s="498"/>
      <c r="K49" s="498"/>
      <c r="L49" s="498"/>
      <c r="M49" s="498"/>
      <c r="N49" s="324">
        <f aca="true" t="shared" si="7" ref="N49:S49">SUM(N50:N60)</f>
        <v>497.5</v>
      </c>
      <c r="O49" s="324">
        <f t="shared" si="7"/>
        <v>497.4</v>
      </c>
      <c r="P49" s="324">
        <f t="shared" si="7"/>
        <v>590</v>
      </c>
      <c r="Q49" s="324">
        <f t="shared" si="7"/>
        <v>652.2</v>
      </c>
      <c r="R49" s="324">
        <f t="shared" si="7"/>
        <v>652.2</v>
      </c>
      <c r="S49" s="324">
        <f t="shared" si="7"/>
        <v>652.2</v>
      </c>
    </row>
    <row r="50" spans="1:19" ht="47.25" customHeight="1">
      <c r="A50" s="101">
        <v>902</v>
      </c>
      <c r="B50" s="265" t="s">
        <v>419</v>
      </c>
      <c r="C50" s="11"/>
      <c r="D50" s="10"/>
      <c r="E50" s="10"/>
      <c r="F50" s="10" t="s">
        <v>76</v>
      </c>
      <c r="G50" s="10" t="s">
        <v>80</v>
      </c>
      <c r="H50" s="10" t="s">
        <v>78</v>
      </c>
      <c r="I50" s="297" t="s">
        <v>677</v>
      </c>
      <c r="J50" s="297" t="s">
        <v>678</v>
      </c>
      <c r="K50" s="13" t="s">
        <v>204</v>
      </c>
      <c r="L50" s="14">
        <v>240</v>
      </c>
      <c r="M50" s="15">
        <v>0</v>
      </c>
      <c r="N50" s="305">
        <v>497.5</v>
      </c>
      <c r="O50" s="305">
        <v>497.4</v>
      </c>
      <c r="P50" s="305">
        <f>590</f>
        <v>590</v>
      </c>
      <c r="Q50" s="305">
        <v>652.2</v>
      </c>
      <c r="R50" s="305">
        <v>652.2</v>
      </c>
      <c r="S50" s="305">
        <v>652.2</v>
      </c>
    </row>
    <row r="51" spans="1:19" ht="48" customHeight="1">
      <c r="A51" s="101">
        <v>902</v>
      </c>
      <c r="B51" s="265" t="s">
        <v>419</v>
      </c>
      <c r="C51" s="11"/>
      <c r="D51" s="10"/>
      <c r="E51" s="10"/>
      <c r="F51" s="10" t="s">
        <v>137</v>
      </c>
      <c r="G51" s="10" t="s">
        <v>199</v>
      </c>
      <c r="H51" s="10" t="s">
        <v>107</v>
      </c>
      <c r="I51" s="12"/>
      <c r="J51" s="12"/>
      <c r="K51" s="13"/>
      <c r="L51" s="14"/>
      <c r="M51" s="15"/>
      <c r="N51" s="305"/>
      <c r="O51" s="305"/>
      <c r="P51" s="305"/>
      <c r="Q51" s="305"/>
      <c r="R51" s="305"/>
      <c r="S51" s="305"/>
    </row>
    <row r="52" spans="1:19" ht="67.5">
      <c r="A52" s="101">
        <v>902</v>
      </c>
      <c r="B52" s="265" t="s">
        <v>419</v>
      </c>
      <c r="C52" s="11"/>
      <c r="D52" s="10"/>
      <c r="E52" s="10"/>
      <c r="F52" s="10" t="s">
        <v>132</v>
      </c>
      <c r="G52" s="10" t="s">
        <v>133</v>
      </c>
      <c r="H52" s="10" t="s">
        <v>134</v>
      </c>
      <c r="I52" s="12"/>
      <c r="J52" s="12"/>
      <c r="K52" s="13"/>
      <c r="L52" s="14"/>
      <c r="M52" s="15"/>
      <c r="N52" s="305"/>
      <c r="O52" s="305"/>
      <c r="P52" s="305"/>
      <c r="Q52" s="305"/>
      <c r="R52" s="305"/>
      <c r="S52" s="305"/>
    </row>
    <row r="53" spans="1:19" ht="67.5">
      <c r="A53" s="101">
        <v>902</v>
      </c>
      <c r="B53" s="265" t="s">
        <v>419</v>
      </c>
      <c r="C53" s="11"/>
      <c r="D53" s="10"/>
      <c r="E53" s="10"/>
      <c r="F53" s="10" t="s">
        <v>135</v>
      </c>
      <c r="G53" s="10" t="s">
        <v>165</v>
      </c>
      <c r="H53" s="10" t="s">
        <v>136</v>
      </c>
      <c r="I53" s="12"/>
      <c r="J53" s="12"/>
      <c r="K53" s="13"/>
      <c r="L53" s="14"/>
      <c r="M53" s="15"/>
      <c r="N53" s="305"/>
      <c r="O53" s="305"/>
      <c r="P53" s="305"/>
      <c r="Q53" s="305"/>
      <c r="R53" s="305"/>
      <c r="S53" s="305"/>
    </row>
    <row r="54" spans="1:19" ht="36" customHeight="1">
      <c r="A54" s="101">
        <v>902</v>
      </c>
      <c r="B54" s="265" t="s">
        <v>419</v>
      </c>
      <c r="C54" s="11"/>
      <c r="D54" s="10"/>
      <c r="E54" s="10"/>
      <c r="F54" s="10" t="s">
        <v>351</v>
      </c>
      <c r="G54" s="10" t="s">
        <v>320</v>
      </c>
      <c r="H54" s="10" t="s">
        <v>352</v>
      </c>
      <c r="I54" s="12"/>
      <c r="J54" s="12"/>
      <c r="K54" s="13"/>
      <c r="L54" s="14"/>
      <c r="M54" s="15"/>
      <c r="N54" s="305"/>
      <c r="O54" s="305"/>
      <c r="P54" s="305"/>
      <c r="Q54" s="305"/>
      <c r="R54" s="305"/>
      <c r="S54" s="305"/>
    </row>
    <row r="55" spans="1:19" ht="36" customHeight="1">
      <c r="A55" s="101">
        <v>902</v>
      </c>
      <c r="B55" s="265" t="s">
        <v>419</v>
      </c>
      <c r="C55" s="11"/>
      <c r="D55" s="10"/>
      <c r="E55" s="10"/>
      <c r="F55" s="10" t="s">
        <v>58</v>
      </c>
      <c r="G55" s="10" t="s">
        <v>320</v>
      </c>
      <c r="H55" s="10" t="s">
        <v>59</v>
      </c>
      <c r="I55" s="12"/>
      <c r="J55" s="12"/>
      <c r="K55" s="13"/>
      <c r="L55" s="14"/>
      <c r="M55" s="15"/>
      <c r="N55" s="305"/>
      <c r="O55" s="305"/>
      <c r="P55" s="305"/>
      <c r="Q55" s="305"/>
      <c r="R55" s="305"/>
      <c r="S55" s="305"/>
    </row>
    <row r="56" spans="1:19" ht="27" customHeight="1">
      <c r="A56" s="101">
        <v>902</v>
      </c>
      <c r="B56" s="265" t="s">
        <v>419</v>
      </c>
      <c r="C56" s="11"/>
      <c r="D56" s="10"/>
      <c r="E56" s="10"/>
      <c r="F56" s="54" t="s">
        <v>61</v>
      </c>
      <c r="G56" s="54" t="s">
        <v>258</v>
      </c>
      <c r="H56" s="54" t="s">
        <v>62</v>
      </c>
      <c r="I56" s="12"/>
      <c r="J56" s="12"/>
      <c r="K56" s="13"/>
      <c r="L56" s="14"/>
      <c r="M56" s="15"/>
      <c r="N56" s="305"/>
      <c r="O56" s="305"/>
      <c r="P56" s="305"/>
      <c r="Q56" s="305"/>
      <c r="R56" s="305"/>
      <c r="S56" s="305"/>
    </row>
    <row r="57" spans="1:19" ht="56.25">
      <c r="A57" s="101">
        <v>902</v>
      </c>
      <c r="B57" s="265" t="s">
        <v>419</v>
      </c>
      <c r="C57" s="11"/>
      <c r="D57" s="10"/>
      <c r="E57" s="10"/>
      <c r="F57" s="10" t="s">
        <v>45</v>
      </c>
      <c r="G57" s="10" t="s">
        <v>165</v>
      </c>
      <c r="H57" s="10" t="s">
        <v>46</v>
      </c>
      <c r="I57" s="12"/>
      <c r="J57" s="12"/>
      <c r="K57" s="13"/>
      <c r="L57" s="14"/>
      <c r="M57" s="15"/>
      <c r="N57" s="305"/>
      <c r="O57" s="305"/>
      <c r="P57" s="305"/>
      <c r="Q57" s="305"/>
      <c r="R57" s="305"/>
      <c r="S57" s="305"/>
    </row>
    <row r="58" spans="1:19" ht="50.25" customHeight="1">
      <c r="A58" s="101">
        <v>902</v>
      </c>
      <c r="B58" s="265" t="s">
        <v>419</v>
      </c>
      <c r="C58" s="11"/>
      <c r="D58" s="10"/>
      <c r="E58" s="10"/>
      <c r="F58" s="10" t="s">
        <v>197</v>
      </c>
      <c r="G58" s="10" t="s">
        <v>165</v>
      </c>
      <c r="H58" s="10" t="s">
        <v>81</v>
      </c>
      <c r="I58" s="12"/>
      <c r="J58" s="12"/>
      <c r="K58" s="13"/>
      <c r="L58" s="14"/>
      <c r="M58" s="15"/>
      <c r="N58" s="305"/>
      <c r="O58" s="305"/>
      <c r="P58" s="305"/>
      <c r="Q58" s="305"/>
      <c r="R58" s="305"/>
      <c r="S58" s="305"/>
    </row>
    <row r="59" spans="1:19" ht="56.25">
      <c r="A59" s="101">
        <v>902</v>
      </c>
      <c r="B59" s="265" t="s">
        <v>419</v>
      </c>
      <c r="C59" s="11"/>
      <c r="D59" s="10"/>
      <c r="E59" s="10"/>
      <c r="F59" s="10" t="s">
        <v>198</v>
      </c>
      <c r="G59" s="10" t="s">
        <v>165</v>
      </c>
      <c r="H59" s="10" t="s">
        <v>180</v>
      </c>
      <c r="I59" s="12"/>
      <c r="J59" s="12"/>
      <c r="K59" s="13"/>
      <c r="L59" s="14"/>
      <c r="M59" s="15"/>
      <c r="N59" s="305"/>
      <c r="O59" s="305"/>
      <c r="P59" s="305"/>
      <c r="Q59" s="305"/>
      <c r="R59" s="305"/>
      <c r="S59" s="305"/>
    </row>
    <row r="60" spans="1:19" ht="69.75" customHeight="1">
      <c r="A60" s="101">
        <v>902</v>
      </c>
      <c r="B60" s="265" t="s">
        <v>419</v>
      </c>
      <c r="C60" s="11"/>
      <c r="D60" s="10"/>
      <c r="E60" s="10"/>
      <c r="F60" s="10" t="s">
        <v>13</v>
      </c>
      <c r="G60" s="10" t="s">
        <v>165</v>
      </c>
      <c r="H60" s="10" t="s">
        <v>12</v>
      </c>
      <c r="I60" s="12"/>
      <c r="J60" s="12"/>
      <c r="K60" s="13"/>
      <c r="L60" s="14"/>
      <c r="M60" s="15"/>
      <c r="N60" s="305"/>
      <c r="O60" s="305"/>
      <c r="P60" s="305"/>
      <c r="Q60" s="305"/>
      <c r="R60" s="305"/>
      <c r="S60" s="305"/>
    </row>
    <row r="61" spans="1:19" ht="142.5" customHeight="1">
      <c r="A61" s="87">
        <v>925</v>
      </c>
      <c r="B61" s="376" t="s">
        <v>699</v>
      </c>
      <c r="C61" s="392"/>
      <c r="D61" s="358" t="s">
        <v>700</v>
      </c>
      <c r="E61" s="377" t="s">
        <v>70</v>
      </c>
      <c r="F61" s="498"/>
      <c r="G61" s="498"/>
      <c r="H61" s="498"/>
      <c r="I61" s="498"/>
      <c r="J61" s="498"/>
      <c r="K61" s="498"/>
      <c r="L61" s="498"/>
      <c r="M61" s="498"/>
      <c r="N61" s="324">
        <f aca="true" t="shared" si="8" ref="N61:S61">SUM(N62:N77)</f>
        <v>48771.799999999996</v>
      </c>
      <c r="O61" s="324">
        <f t="shared" si="8"/>
        <v>48771.7</v>
      </c>
      <c r="P61" s="324">
        <f t="shared" si="8"/>
        <v>71304.90000000001</v>
      </c>
      <c r="Q61" s="324">
        <f t="shared" si="8"/>
        <v>68197.8</v>
      </c>
      <c r="R61" s="324">
        <f t="shared" si="8"/>
        <v>68197.8</v>
      </c>
      <c r="S61" s="324">
        <f t="shared" si="8"/>
        <v>68197.8</v>
      </c>
    </row>
    <row r="62" spans="1:19" ht="33.75">
      <c r="A62" s="101">
        <v>925</v>
      </c>
      <c r="B62" s="265" t="s">
        <v>699</v>
      </c>
      <c r="C62" s="11"/>
      <c r="D62" s="10"/>
      <c r="E62" s="10"/>
      <c r="F62" s="10" t="s">
        <v>351</v>
      </c>
      <c r="G62" s="10" t="s">
        <v>761</v>
      </c>
      <c r="H62" s="10" t="s">
        <v>352</v>
      </c>
      <c r="I62" s="297" t="s">
        <v>572</v>
      </c>
      <c r="J62" s="381" t="s">
        <v>573</v>
      </c>
      <c r="K62" s="360" t="s">
        <v>712</v>
      </c>
      <c r="L62" s="361">
        <v>610</v>
      </c>
      <c r="M62" s="15"/>
      <c r="N62" s="395">
        <v>38930.2</v>
      </c>
      <c r="O62" s="395">
        <v>38930.2</v>
      </c>
      <c r="P62" s="323">
        <v>30129.7</v>
      </c>
      <c r="Q62" s="323">
        <v>31125.9</v>
      </c>
      <c r="R62" s="323">
        <v>31125.9</v>
      </c>
      <c r="S62" s="323">
        <v>31125.9</v>
      </c>
    </row>
    <row r="63" spans="1:19" ht="33.75">
      <c r="A63" s="101">
        <v>925</v>
      </c>
      <c r="B63" s="265" t="s">
        <v>699</v>
      </c>
      <c r="C63" s="11"/>
      <c r="D63" s="10"/>
      <c r="E63" s="10"/>
      <c r="F63" s="10" t="s">
        <v>58</v>
      </c>
      <c r="G63" s="10" t="s">
        <v>761</v>
      </c>
      <c r="H63" s="10" t="s">
        <v>59</v>
      </c>
      <c r="I63" s="297" t="s">
        <v>572</v>
      </c>
      <c r="J63" s="381" t="s">
        <v>573</v>
      </c>
      <c r="K63" s="360" t="s">
        <v>712</v>
      </c>
      <c r="L63" s="361">
        <v>620</v>
      </c>
      <c r="M63" s="15"/>
      <c r="N63" s="395">
        <v>6990.3</v>
      </c>
      <c r="O63" s="395">
        <v>6990.3</v>
      </c>
      <c r="P63" s="323">
        <v>9505.5</v>
      </c>
      <c r="Q63" s="323">
        <v>10161.2</v>
      </c>
      <c r="R63" s="323">
        <v>10161.2</v>
      </c>
      <c r="S63" s="323">
        <v>10161.2</v>
      </c>
    </row>
    <row r="64" spans="1:19" ht="67.5">
      <c r="A64" s="101">
        <v>925</v>
      </c>
      <c r="B64" s="265" t="s">
        <v>699</v>
      </c>
      <c r="C64" s="11"/>
      <c r="D64" s="10"/>
      <c r="E64" s="10"/>
      <c r="F64" s="266" t="s">
        <v>763</v>
      </c>
      <c r="G64" s="10" t="s">
        <v>764</v>
      </c>
      <c r="H64" s="362" t="s">
        <v>768</v>
      </c>
      <c r="I64" s="297" t="s">
        <v>572</v>
      </c>
      <c r="J64" s="381" t="s">
        <v>573</v>
      </c>
      <c r="K64" s="360" t="s">
        <v>752</v>
      </c>
      <c r="L64" s="360" t="s">
        <v>676</v>
      </c>
      <c r="M64" s="15"/>
      <c r="N64" s="395">
        <v>1995</v>
      </c>
      <c r="O64" s="395">
        <f>1995000/1000</f>
        <v>1995</v>
      </c>
      <c r="P64" s="323">
        <f>791.5</f>
        <v>791.5</v>
      </c>
      <c r="Q64" s="323"/>
      <c r="R64" s="323"/>
      <c r="S64" s="329"/>
    </row>
    <row r="65" spans="1:19" ht="67.5">
      <c r="A65" s="101">
        <v>925</v>
      </c>
      <c r="B65" s="265" t="s">
        <v>699</v>
      </c>
      <c r="C65" s="11"/>
      <c r="D65" s="10"/>
      <c r="E65" s="10"/>
      <c r="F65" s="266" t="s">
        <v>762</v>
      </c>
      <c r="G65" s="10" t="s">
        <v>764</v>
      </c>
      <c r="H65" s="362" t="s">
        <v>769</v>
      </c>
      <c r="I65" s="297" t="s">
        <v>572</v>
      </c>
      <c r="J65" s="381" t="s">
        <v>573</v>
      </c>
      <c r="K65" s="360" t="s">
        <v>752</v>
      </c>
      <c r="L65" s="360" t="s">
        <v>701</v>
      </c>
      <c r="M65" s="15"/>
      <c r="N65" s="395">
        <v>59.5</v>
      </c>
      <c r="O65" s="395">
        <v>59.5</v>
      </c>
      <c r="P65" s="323"/>
      <c r="Q65" s="323"/>
      <c r="R65" s="323"/>
      <c r="S65" s="329"/>
    </row>
    <row r="66" spans="1:19" ht="72" customHeight="1">
      <c r="A66" s="101">
        <v>925</v>
      </c>
      <c r="B66" s="265" t="s">
        <v>699</v>
      </c>
      <c r="C66" s="11"/>
      <c r="D66" s="10"/>
      <c r="E66" s="10"/>
      <c r="F66" s="266" t="s">
        <v>760</v>
      </c>
      <c r="G66" s="10" t="s">
        <v>764</v>
      </c>
      <c r="H66" s="362" t="s">
        <v>767</v>
      </c>
      <c r="I66" s="297" t="s">
        <v>572</v>
      </c>
      <c r="J66" s="381" t="s">
        <v>573</v>
      </c>
      <c r="K66" s="360" t="s">
        <v>753</v>
      </c>
      <c r="L66" s="360" t="s">
        <v>676</v>
      </c>
      <c r="M66" s="15"/>
      <c r="N66" s="395">
        <v>567</v>
      </c>
      <c r="O66" s="395">
        <v>567</v>
      </c>
      <c r="P66" s="323"/>
      <c r="Q66" s="323"/>
      <c r="R66" s="323"/>
      <c r="S66" s="329"/>
    </row>
    <row r="67" spans="1:19" ht="36" customHeight="1">
      <c r="A67" s="101">
        <v>925</v>
      </c>
      <c r="B67" s="265" t="s">
        <v>699</v>
      </c>
      <c r="C67" s="11"/>
      <c r="D67" s="10"/>
      <c r="E67" s="10"/>
      <c r="F67" s="565" t="s">
        <v>765</v>
      </c>
      <c r="G67" s="10" t="s">
        <v>764</v>
      </c>
      <c r="H67" s="362" t="s">
        <v>766</v>
      </c>
      <c r="I67" s="297" t="s">
        <v>572</v>
      </c>
      <c r="J67" s="381" t="s">
        <v>573</v>
      </c>
      <c r="K67" s="360" t="s">
        <v>753</v>
      </c>
      <c r="L67" s="360" t="s">
        <v>701</v>
      </c>
      <c r="M67" s="15"/>
      <c r="N67" s="395">
        <v>50</v>
      </c>
      <c r="O67" s="395">
        <v>50</v>
      </c>
      <c r="P67" s="323"/>
      <c r="Q67" s="323"/>
      <c r="R67" s="323"/>
      <c r="S67" s="329"/>
    </row>
    <row r="68" spans="1:19" ht="12.75">
      <c r="A68" s="101">
        <v>925</v>
      </c>
      <c r="B68" s="265" t="s">
        <v>699</v>
      </c>
      <c r="C68" s="11"/>
      <c r="D68" s="10"/>
      <c r="E68" s="10"/>
      <c r="F68" s="565"/>
      <c r="G68" s="10"/>
      <c r="H68" s="10"/>
      <c r="I68" s="297" t="s">
        <v>572</v>
      </c>
      <c r="J68" s="381" t="s">
        <v>573</v>
      </c>
      <c r="K68" s="360" t="s">
        <v>754</v>
      </c>
      <c r="L68" s="360" t="s">
        <v>676</v>
      </c>
      <c r="M68" s="15"/>
      <c r="N68" s="395">
        <v>163.2</v>
      </c>
      <c r="O68" s="395">
        <v>163.2</v>
      </c>
      <c r="P68" s="323"/>
      <c r="Q68" s="323"/>
      <c r="R68" s="323"/>
      <c r="S68" s="329"/>
    </row>
    <row r="69" spans="1:19" ht="12.75">
      <c r="A69" s="101">
        <v>925</v>
      </c>
      <c r="B69" s="265" t="s">
        <v>699</v>
      </c>
      <c r="C69" s="11"/>
      <c r="D69" s="10"/>
      <c r="E69" s="10"/>
      <c r="F69" s="565"/>
      <c r="G69" s="10"/>
      <c r="H69" s="10"/>
      <c r="I69" s="297" t="s">
        <v>572</v>
      </c>
      <c r="J69" s="381" t="s">
        <v>573</v>
      </c>
      <c r="K69" s="360" t="s">
        <v>755</v>
      </c>
      <c r="L69" s="360" t="s">
        <v>676</v>
      </c>
      <c r="M69" s="15"/>
      <c r="N69" s="396"/>
      <c r="O69" s="396"/>
      <c r="P69" s="323">
        <v>1143.4</v>
      </c>
      <c r="Q69" s="323"/>
      <c r="R69" s="323"/>
      <c r="S69" s="329"/>
    </row>
    <row r="70" spans="1:19" ht="12.75">
      <c r="A70" s="101">
        <v>925</v>
      </c>
      <c r="B70" s="265" t="s">
        <v>699</v>
      </c>
      <c r="C70" s="11"/>
      <c r="D70" s="10"/>
      <c r="E70" s="10"/>
      <c r="F70" s="565"/>
      <c r="G70" s="10"/>
      <c r="H70" s="10"/>
      <c r="I70" s="297" t="s">
        <v>572</v>
      </c>
      <c r="J70" s="381" t="s">
        <v>573</v>
      </c>
      <c r="K70" s="360" t="s">
        <v>755</v>
      </c>
      <c r="L70" s="360" t="s">
        <v>701</v>
      </c>
      <c r="M70" s="15"/>
      <c r="N70" s="396"/>
      <c r="O70" s="396"/>
      <c r="P70" s="323">
        <v>73.5</v>
      </c>
      <c r="Q70" s="323"/>
      <c r="R70" s="323"/>
      <c r="S70" s="329"/>
    </row>
    <row r="71" spans="1:19" ht="12.75">
      <c r="A71" s="101">
        <v>925</v>
      </c>
      <c r="B71" s="265" t="s">
        <v>699</v>
      </c>
      <c r="C71" s="11"/>
      <c r="D71" s="10"/>
      <c r="E71" s="10"/>
      <c r="F71" s="565"/>
      <c r="G71" s="10"/>
      <c r="H71" s="10"/>
      <c r="I71" s="297" t="s">
        <v>572</v>
      </c>
      <c r="J71" s="381" t="s">
        <v>573</v>
      </c>
      <c r="K71" s="360" t="s">
        <v>756</v>
      </c>
      <c r="L71" s="360" t="s">
        <v>702</v>
      </c>
      <c r="M71" s="15"/>
      <c r="N71" s="396"/>
      <c r="O71" s="396"/>
      <c r="P71" s="323">
        <v>149.8</v>
      </c>
      <c r="Q71" s="323"/>
      <c r="R71" s="323"/>
      <c r="S71" s="329"/>
    </row>
    <row r="72" spans="1:19" ht="12.75">
      <c r="A72" s="101">
        <v>925</v>
      </c>
      <c r="B72" s="265" t="s">
        <v>699</v>
      </c>
      <c r="C72" s="11"/>
      <c r="D72" s="10"/>
      <c r="E72" s="10"/>
      <c r="F72" s="565"/>
      <c r="G72" s="10"/>
      <c r="H72" s="10"/>
      <c r="I72" s="297" t="s">
        <v>572</v>
      </c>
      <c r="J72" s="381" t="s">
        <v>573</v>
      </c>
      <c r="K72" s="360" t="s">
        <v>757</v>
      </c>
      <c r="L72" s="360" t="s">
        <v>676</v>
      </c>
      <c r="M72" s="15"/>
      <c r="N72" s="355"/>
      <c r="O72" s="355"/>
      <c r="P72" s="356">
        <v>18.7</v>
      </c>
      <c r="Q72" s="356"/>
      <c r="R72" s="356"/>
      <c r="S72" s="473"/>
    </row>
    <row r="73" spans="1:19" ht="12.75">
      <c r="A73" s="101">
        <v>925</v>
      </c>
      <c r="B73" s="265" t="s">
        <v>699</v>
      </c>
      <c r="C73" s="11"/>
      <c r="D73" s="10"/>
      <c r="E73" s="10"/>
      <c r="F73" s="565"/>
      <c r="G73" s="10"/>
      <c r="H73" s="10"/>
      <c r="I73" s="297" t="s">
        <v>572</v>
      </c>
      <c r="J73" s="381" t="s">
        <v>573</v>
      </c>
      <c r="K73" s="360" t="s">
        <v>712</v>
      </c>
      <c r="L73" s="361">
        <v>610</v>
      </c>
      <c r="M73" s="15"/>
      <c r="N73" s="355"/>
      <c r="O73" s="355"/>
      <c r="P73" s="356">
        <v>26393.4</v>
      </c>
      <c r="Q73" s="356">
        <v>26877.5</v>
      </c>
      <c r="R73" s="356">
        <v>26877.5</v>
      </c>
      <c r="S73" s="356">
        <v>26877.5</v>
      </c>
    </row>
    <row r="74" spans="1:19" ht="12.75">
      <c r="A74" s="101">
        <v>925</v>
      </c>
      <c r="B74" s="265" t="s">
        <v>699</v>
      </c>
      <c r="C74" s="11"/>
      <c r="D74" s="10"/>
      <c r="E74" s="10"/>
      <c r="F74" s="565"/>
      <c r="G74" s="10"/>
      <c r="H74" s="10"/>
      <c r="I74" s="297" t="s">
        <v>572</v>
      </c>
      <c r="J74" s="381" t="s">
        <v>573</v>
      </c>
      <c r="K74" s="381" t="s">
        <v>758</v>
      </c>
      <c r="L74" s="382">
        <v>610</v>
      </c>
      <c r="M74" s="15"/>
      <c r="N74" s="355"/>
      <c r="O74" s="355"/>
      <c r="P74" s="356">
        <v>29</v>
      </c>
      <c r="Q74" s="356">
        <v>33.2</v>
      </c>
      <c r="R74" s="356">
        <v>33.2</v>
      </c>
      <c r="S74" s="356">
        <v>33.2</v>
      </c>
    </row>
    <row r="75" spans="1:19" ht="12.75">
      <c r="A75" s="101">
        <v>925</v>
      </c>
      <c r="B75" s="265" t="s">
        <v>699</v>
      </c>
      <c r="C75" s="11"/>
      <c r="D75" s="10"/>
      <c r="E75" s="10"/>
      <c r="F75" s="565"/>
      <c r="G75" s="10"/>
      <c r="H75" s="10"/>
      <c r="I75" s="297" t="s">
        <v>744</v>
      </c>
      <c r="J75" s="381" t="s">
        <v>677</v>
      </c>
      <c r="K75" s="381" t="s">
        <v>758</v>
      </c>
      <c r="L75" s="382">
        <v>610</v>
      </c>
      <c r="M75" s="15"/>
      <c r="N75" s="474">
        <v>16.6</v>
      </c>
      <c r="O75" s="474">
        <v>16.5</v>
      </c>
      <c r="P75" s="356"/>
      <c r="Q75" s="356"/>
      <c r="R75" s="356"/>
      <c r="S75" s="356"/>
    </row>
    <row r="76" spans="1:19" ht="12.75">
      <c r="A76" s="101">
        <v>925</v>
      </c>
      <c r="B76" s="265" t="s">
        <v>699</v>
      </c>
      <c r="C76" s="11"/>
      <c r="D76" s="10"/>
      <c r="E76" s="10"/>
      <c r="F76" s="565"/>
      <c r="G76" s="10"/>
      <c r="H76" s="10"/>
      <c r="I76" s="297" t="s">
        <v>572</v>
      </c>
      <c r="J76" s="381" t="s">
        <v>573</v>
      </c>
      <c r="K76" s="381" t="s">
        <v>759</v>
      </c>
      <c r="L76" s="382">
        <v>610</v>
      </c>
      <c r="M76" s="15"/>
      <c r="N76" s="474"/>
      <c r="O76" s="474"/>
      <c r="P76" s="356">
        <v>2921.8</v>
      </c>
      <c r="Q76" s="356"/>
      <c r="R76" s="356"/>
      <c r="S76" s="356"/>
    </row>
    <row r="77" spans="1:19" ht="12.75">
      <c r="A77" s="101">
        <v>925</v>
      </c>
      <c r="B77" s="265" t="s">
        <v>699</v>
      </c>
      <c r="C77" s="11"/>
      <c r="D77" s="10"/>
      <c r="E77" s="10"/>
      <c r="F77" s="565"/>
      <c r="G77" s="10"/>
      <c r="H77" s="10"/>
      <c r="I77" s="297" t="s">
        <v>572</v>
      </c>
      <c r="J77" s="381" t="s">
        <v>573</v>
      </c>
      <c r="K77" s="381" t="s">
        <v>759</v>
      </c>
      <c r="L77" s="382">
        <v>620</v>
      </c>
      <c r="M77" s="15"/>
      <c r="N77" s="474"/>
      <c r="O77" s="474"/>
      <c r="P77" s="356">
        <v>148.6</v>
      </c>
      <c r="Q77" s="356"/>
      <c r="R77" s="356"/>
      <c r="S77" s="356"/>
    </row>
    <row r="78" spans="1:19" s="316" customFormat="1" ht="151.5" customHeight="1">
      <c r="A78" s="369"/>
      <c r="B78" s="397" t="s">
        <v>389</v>
      </c>
      <c r="C78" s="369" t="s">
        <v>480</v>
      </c>
      <c r="D78" s="337" t="s">
        <v>481</v>
      </c>
      <c r="E78" s="398" t="s">
        <v>70</v>
      </c>
      <c r="F78" s="582"/>
      <c r="G78" s="582"/>
      <c r="H78" s="582"/>
      <c r="I78" s="582"/>
      <c r="J78" s="582"/>
      <c r="K78" s="582"/>
      <c r="L78" s="582"/>
      <c r="M78" s="582"/>
      <c r="N78" s="326">
        <f aca="true" t="shared" si="9" ref="N78:S78">SUM(N79:N95)</f>
        <v>19709.5</v>
      </c>
      <c r="O78" s="326">
        <f t="shared" si="9"/>
        <v>19709.5</v>
      </c>
      <c r="P78" s="326">
        <f t="shared" si="9"/>
        <v>229891.39999999997</v>
      </c>
      <c r="Q78" s="326">
        <f t="shared" si="9"/>
        <v>331400</v>
      </c>
      <c r="R78" s="326">
        <f t="shared" si="9"/>
        <v>17223.3</v>
      </c>
      <c r="S78" s="326">
        <f t="shared" si="9"/>
        <v>12321.100000000002</v>
      </c>
    </row>
    <row r="79" spans="1:19" ht="45">
      <c r="A79" s="101">
        <v>902</v>
      </c>
      <c r="B79" s="365" t="s">
        <v>389</v>
      </c>
      <c r="C79" s="199"/>
      <c r="D79" s="299"/>
      <c r="E79" s="10"/>
      <c r="F79" s="10" t="s">
        <v>76</v>
      </c>
      <c r="G79" s="10" t="s">
        <v>212</v>
      </c>
      <c r="H79" s="10" t="s">
        <v>78</v>
      </c>
      <c r="I79" s="297" t="s">
        <v>572</v>
      </c>
      <c r="J79" s="297" t="s">
        <v>742</v>
      </c>
      <c r="K79" s="13" t="s">
        <v>170</v>
      </c>
      <c r="L79" s="14">
        <v>410</v>
      </c>
      <c r="M79" s="15"/>
      <c r="N79" s="305">
        <v>0</v>
      </c>
      <c r="O79" s="305">
        <v>0</v>
      </c>
      <c r="P79" s="305">
        <v>73.1</v>
      </c>
      <c r="Q79" s="305"/>
      <c r="R79" s="305"/>
      <c r="S79" s="305"/>
    </row>
    <row r="80" spans="1:19" ht="33.75">
      <c r="A80" s="101">
        <v>902</v>
      </c>
      <c r="B80" s="365" t="s">
        <v>389</v>
      </c>
      <c r="C80" s="199"/>
      <c r="D80" s="299"/>
      <c r="E80" s="10"/>
      <c r="F80" s="10" t="s">
        <v>351</v>
      </c>
      <c r="G80" s="10" t="s">
        <v>574</v>
      </c>
      <c r="H80" s="10" t="s">
        <v>352</v>
      </c>
      <c r="I80" s="297" t="s">
        <v>572</v>
      </c>
      <c r="J80" s="297" t="s">
        <v>742</v>
      </c>
      <c r="K80" s="56" t="s">
        <v>368</v>
      </c>
      <c r="L80" s="14">
        <v>410</v>
      </c>
      <c r="M80" s="15"/>
      <c r="N80" s="305">
        <v>0</v>
      </c>
      <c r="O80" s="305">
        <v>0</v>
      </c>
      <c r="P80" s="305">
        <v>207047.6</v>
      </c>
      <c r="Q80" s="305">
        <v>310571.4</v>
      </c>
      <c r="R80" s="325"/>
      <c r="S80" s="325"/>
    </row>
    <row r="81" spans="1:19" ht="33.75">
      <c r="A81" s="101">
        <v>902</v>
      </c>
      <c r="B81" s="365" t="s">
        <v>389</v>
      </c>
      <c r="C81" s="199"/>
      <c r="D81" s="299"/>
      <c r="E81" s="10"/>
      <c r="F81" s="10" t="s">
        <v>58</v>
      </c>
      <c r="G81" s="10" t="s">
        <v>574</v>
      </c>
      <c r="H81" s="10" t="s">
        <v>59</v>
      </c>
      <c r="I81" s="122"/>
      <c r="J81" s="122"/>
      <c r="K81" s="123"/>
      <c r="L81" s="124"/>
      <c r="M81" s="125"/>
      <c r="N81" s="325"/>
      <c r="O81" s="325"/>
      <c r="P81" s="325"/>
      <c r="Q81" s="325"/>
      <c r="R81" s="325"/>
      <c r="S81" s="325"/>
    </row>
    <row r="82" spans="1:19" ht="67.5">
      <c r="A82" s="101">
        <v>902</v>
      </c>
      <c r="B82" s="365" t="s">
        <v>389</v>
      </c>
      <c r="C82" s="199"/>
      <c r="D82" s="299"/>
      <c r="E82" s="10"/>
      <c r="F82" s="128" t="s">
        <v>126</v>
      </c>
      <c r="G82" s="299" t="s">
        <v>165</v>
      </c>
      <c r="H82" s="299" t="s">
        <v>9</v>
      </c>
      <c r="I82" s="122"/>
      <c r="J82" s="122"/>
      <c r="K82" s="123"/>
      <c r="L82" s="124"/>
      <c r="M82" s="143"/>
      <c r="N82" s="325"/>
      <c r="O82" s="325"/>
      <c r="P82" s="325"/>
      <c r="Q82" s="325"/>
      <c r="R82" s="325"/>
      <c r="S82" s="325"/>
    </row>
    <row r="83" spans="1:19" ht="67.5">
      <c r="A83" s="101">
        <v>902</v>
      </c>
      <c r="B83" s="365" t="s">
        <v>389</v>
      </c>
      <c r="C83" s="199"/>
      <c r="D83" s="299"/>
      <c r="E83" s="10"/>
      <c r="F83" s="299" t="s">
        <v>10</v>
      </c>
      <c r="G83" s="299" t="s">
        <v>165</v>
      </c>
      <c r="H83" s="299" t="s">
        <v>131</v>
      </c>
      <c r="I83" s="122"/>
      <c r="J83" s="122"/>
      <c r="K83" s="123"/>
      <c r="L83" s="124"/>
      <c r="M83" s="125"/>
      <c r="N83" s="325"/>
      <c r="O83" s="325"/>
      <c r="P83" s="325"/>
      <c r="Q83" s="325"/>
      <c r="R83" s="325"/>
      <c r="S83" s="325"/>
    </row>
    <row r="84" spans="1:19" ht="67.5">
      <c r="A84" s="101">
        <v>902</v>
      </c>
      <c r="B84" s="365" t="s">
        <v>389</v>
      </c>
      <c r="C84" s="199"/>
      <c r="D84" s="299"/>
      <c r="E84" s="10"/>
      <c r="F84" s="128" t="s">
        <v>382</v>
      </c>
      <c r="G84" s="299" t="s">
        <v>165</v>
      </c>
      <c r="H84" s="128" t="s">
        <v>383</v>
      </c>
      <c r="I84" s="122"/>
      <c r="J84" s="122"/>
      <c r="K84" s="123"/>
      <c r="L84" s="124"/>
      <c r="M84" s="125"/>
      <c r="N84" s="325"/>
      <c r="O84" s="325"/>
      <c r="P84" s="325"/>
      <c r="Q84" s="325"/>
      <c r="R84" s="325"/>
      <c r="S84" s="325"/>
    </row>
    <row r="85" spans="1:19" ht="33.75">
      <c r="A85" s="101">
        <v>925</v>
      </c>
      <c r="B85" s="365" t="s">
        <v>389</v>
      </c>
      <c r="C85" s="199"/>
      <c r="D85" s="299"/>
      <c r="E85" s="10"/>
      <c r="F85" s="10" t="s">
        <v>351</v>
      </c>
      <c r="G85" s="10" t="s">
        <v>761</v>
      </c>
      <c r="H85" s="10" t="s">
        <v>352</v>
      </c>
      <c r="I85" s="364" t="s">
        <v>572</v>
      </c>
      <c r="J85" s="379" t="s">
        <v>742</v>
      </c>
      <c r="K85" s="379" t="s">
        <v>770</v>
      </c>
      <c r="L85" s="380">
        <v>610</v>
      </c>
      <c r="M85" s="368"/>
      <c r="N85" s="395">
        <v>12086.8</v>
      </c>
      <c r="O85" s="395">
        <v>12086.8</v>
      </c>
      <c r="P85" s="323">
        <v>13778.3</v>
      </c>
      <c r="Q85" s="323">
        <v>14268.3</v>
      </c>
      <c r="R85" s="323">
        <v>10663</v>
      </c>
      <c r="S85" s="323">
        <v>7574.9</v>
      </c>
    </row>
    <row r="86" spans="1:21" ht="33.75">
      <c r="A86" s="101">
        <v>925</v>
      </c>
      <c r="B86" s="365" t="s">
        <v>389</v>
      </c>
      <c r="C86" s="199"/>
      <c r="D86" s="299"/>
      <c r="E86" s="10"/>
      <c r="F86" s="10" t="s">
        <v>58</v>
      </c>
      <c r="G86" s="10" t="s">
        <v>761</v>
      </c>
      <c r="H86" s="10" t="s">
        <v>59</v>
      </c>
      <c r="I86" s="364" t="s">
        <v>572</v>
      </c>
      <c r="J86" s="379" t="s">
        <v>742</v>
      </c>
      <c r="K86" s="379" t="s">
        <v>770</v>
      </c>
      <c r="L86" s="380">
        <v>620</v>
      </c>
      <c r="M86" s="368"/>
      <c r="N86" s="395">
        <v>2983.7</v>
      </c>
      <c r="O86" s="395">
        <v>2983.7</v>
      </c>
      <c r="P86" s="323">
        <v>3251.9</v>
      </c>
      <c r="Q86" s="323">
        <v>3519.3</v>
      </c>
      <c r="R86" s="323">
        <v>3519.3</v>
      </c>
      <c r="S86" s="323">
        <v>1705.2</v>
      </c>
      <c r="U86" s="357">
        <f>SUM(P85:P95)</f>
        <v>22770.700000000004</v>
      </c>
    </row>
    <row r="87" spans="1:19" ht="72" customHeight="1">
      <c r="A87" s="101">
        <v>925</v>
      </c>
      <c r="B87" s="365" t="s">
        <v>389</v>
      </c>
      <c r="C87" s="199"/>
      <c r="D87" s="299"/>
      <c r="E87" s="10"/>
      <c r="F87" s="10" t="s">
        <v>763</v>
      </c>
      <c r="G87" s="10" t="s">
        <v>764</v>
      </c>
      <c r="H87" s="362" t="s">
        <v>768</v>
      </c>
      <c r="I87" s="364" t="s">
        <v>572</v>
      </c>
      <c r="J87" s="379" t="s">
        <v>742</v>
      </c>
      <c r="K87" s="379" t="s">
        <v>755</v>
      </c>
      <c r="L87" s="380">
        <v>620</v>
      </c>
      <c r="M87" s="368"/>
      <c r="N87" s="396"/>
      <c r="O87" s="396"/>
      <c r="P87" s="323">
        <v>94.9</v>
      </c>
      <c r="Q87" s="323"/>
      <c r="R87" s="323"/>
      <c r="S87" s="323"/>
    </row>
    <row r="88" spans="1:19" ht="33" customHeight="1">
      <c r="A88" s="101">
        <v>925</v>
      </c>
      <c r="B88" s="365" t="s">
        <v>389</v>
      </c>
      <c r="C88" s="199"/>
      <c r="D88" s="299"/>
      <c r="E88" s="10"/>
      <c r="F88" s="565" t="s">
        <v>762</v>
      </c>
      <c r="G88" s="10" t="s">
        <v>764</v>
      </c>
      <c r="H88" s="362" t="s">
        <v>769</v>
      </c>
      <c r="I88" s="364" t="s">
        <v>572</v>
      </c>
      <c r="J88" s="379" t="s">
        <v>742</v>
      </c>
      <c r="K88" s="379" t="s">
        <v>755</v>
      </c>
      <c r="L88" s="380">
        <v>610</v>
      </c>
      <c r="M88" s="368"/>
      <c r="N88" s="395">
        <v>123.2</v>
      </c>
      <c r="O88" s="395">
        <v>123.2</v>
      </c>
      <c r="P88" s="330">
        <v>814.3</v>
      </c>
      <c r="Q88" s="323"/>
      <c r="R88" s="323"/>
      <c r="S88" s="323"/>
    </row>
    <row r="89" spans="1:19" ht="12.75">
      <c r="A89" s="101">
        <v>925</v>
      </c>
      <c r="B89" s="365" t="s">
        <v>389</v>
      </c>
      <c r="C89" s="199"/>
      <c r="D89" s="299"/>
      <c r="E89" s="10"/>
      <c r="F89" s="565"/>
      <c r="G89" s="299"/>
      <c r="H89" s="128"/>
      <c r="I89" s="364" t="s">
        <v>572</v>
      </c>
      <c r="J89" s="379" t="s">
        <v>742</v>
      </c>
      <c r="K89" s="379" t="s">
        <v>754</v>
      </c>
      <c r="L89" s="380">
        <v>610</v>
      </c>
      <c r="M89" s="368"/>
      <c r="N89" s="395">
        <v>370.8</v>
      </c>
      <c r="O89" s="395">
        <v>370.8</v>
      </c>
      <c r="P89" s="323"/>
      <c r="Q89" s="323"/>
      <c r="R89" s="323"/>
      <c r="S89" s="323"/>
    </row>
    <row r="90" spans="1:19" ht="12.75">
      <c r="A90" s="101">
        <v>925</v>
      </c>
      <c r="B90" s="365" t="s">
        <v>389</v>
      </c>
      <c r="C90" s="199"/>
      <c r="D90" s="299"/>
      <c r="E90" s="10"/>
      <c r="F90" s="565"/>
      <c r="G90" s="299"/>
      <c r="H90" s="128"/>
      <c r="I90" s="364" t="s">
        <v>572</v>
      </c>
      <c r="J90" s="379" t="s">
        <v>742</v>
      </c>
      <c r="K90" s="379" t="s">
        <v>752</v>
      </c>
      <c r="L90" s="380">
        <v>610</v>
      </c>
      <c r="M90" s="368"/>
      <c r="N90" s="395">
        <v>1339.4</v>
      </c>
      <c r="O90" s="395">
        <v>1339.4</v>
      </c>
      <c r="P90" s="323"/>
      <c r="Q90" s="323"/>
      <c r="R90" s="323"/>
      <c r="S90" s="323"/>
    </row>
    <row r="91" spans="1:19" ht="12.75">
      <c r="A91" s="101">
        <v>925</v>
      </c>
      <c r="B91" s="365" t="s">
        <v>389</v>
      </c>
      <c r="C91" s="199"/>
      <c r="D91" s="299"/>
      <c r="E91" s="10"/>
      <c r="F91" s="565"/>
      <c r="G91" s="299"/>
      <c r="H91" s="128"/>
      <c r="I91" s="364" t="s">
        <v>572</v>
      </c>
      <c r="J91" s="379" t="s">
        <v>742</v>
      </c>
      <c r="K91" s="379" t="s">
        <v>771</v>
      </c>
      <c r="L91" s="380">
        <v>610</v>
      </c>
      <c r="M91" s="368"/>
      <c r="N91" s="395">
        <v>1813.8</v>
      </c>
      <c r="O91" s="395">
        <v>1813.8</v>
      </c>
      <c r="P91" s="323">
        <v>1788.5</v>
      </c>
      <c r="Q91" s="323">
        <v>2512.3</v>
      </c>
      <c r="R91" s="323">
        <v>2512.3</v>
      </c>
      <c r="S91" s="323">
        <v>2512.3</v>
      </c>
    </row>
    <row r="92" spans="1:19" ht="33" customHeight="1">
      <c r="A92" s="101">
        <v>925</v>
      </c>
      <c r="B92" s="365" t="s">
        <v>389</v>
      </c>
      <c r="C92" s="199"/>
      <c r="D92" s="299"/>
      <c r="E92" s="10"/>
      <c r="F92" s="565" t="s">
        <v>760</v>
      </c>
      <c r="G92" s="10" t="s">
        <v>764</v>
      </c>
      <c r="H92" s="362" t="s">
        <v>767</v>
      </c>
      <c r="I92" s="364" t="s">
        <v>572</v>
      </c>
      <c r="J92" s="379" t="s">
        <v>742</v>
      </c>
      <c r="K92" s="379" t="s">
        <v>771</v>
      </c>
      <c r="L92" s="380">
        <v>620</v>
      </c>
      <c r="M92" s="368"/>
      <c r="N92" s="395">
        <v>478.6</v>
      </c>
      <c r="O92" s="395">
        <v>478.6</v>
      </c>
      <c r="P92" s="323">
        <v>500.3</v>
      </c>
      <c r="Q92" s="323">
        <v>528.7</v>
      </c>
      <c r="R92" s="323">
        <v>528.7</v>
      </c>
      <c r="S92" s="323">
        <v>528.7</v>
      </c>
    </row>
    <row r="93" spans="1:19" ht="12.75">
      <c r="A93" s="101">
        <v>925</v>
      </c>
      <c r="B93" s="365" t="s">
        <v>389</v>
      </c>
      <c r="C93" s="199"/>
      <c r="D93" s="299"/>
      <c r="E93" s="10"/>
      <c r="F93" s="565"/>
      <c r="G93" s="299"/>
      <c r="H93" s="128"/>
      <c r="I93" s="364" t="s">
        <v>572</v>
      </c>
      <c r="J93" s="379" t="s">
        <v>742</v>
      </c>
      <c r="K93" s="379" t="s">
        <v>752</v>
      </c>
      <c r="L93" s="380">
        <v>620</v>
      </c>
      <c r="M93" s="368"/>
      <c r="N93" s="395">
        <v>85.2</v>
      </c>
      <c r="O93" s="395">
        <v>85.2</v>
      </c>
      <c r="P93" s="323"/>
      <c r="Q93" s="323"/>
      <c r="R93" s="323"/>
      <c r="S93" s="323"/>
    </row>
    <row r="94" spans="1:19" ht="12.75">
      <c r="A94" s="101">
        <v>925</v>
      </c>
      <c r="B94" s="365" t="s">
        <v>389</v>
      </c>
      <c r="C94" s="199"/>
      <c r="D94" s="299"/>
      <c r="E94" s="10"/>
      <c r="F94" s="565"/>
      <c r="G94" s="299"/>
      <c r="H94" s="128"/>
      <c r="I94" s="364" t="s">
        <v>572</v>
      </c>
      <c r="J94" s="379" t="s">
        <v>742</v>
      </c>
      <c r="K94" s="381" t="s">
        <v>759</v>
      </c>
      <c r="L94" s="382">
        <v>610</v>
      </c>
      <c r="M94" s="15"/>
      <c r="N94" s="395">
        <v>428</v>
      </c>
      <c r="O94" s="395">
        <v>428</v>
      </c>
      <c r="P94" s="323">
        <f>7286.3-4888.7</f>
        <v>2397.6000000000004</v>
      </c>
      <c r="Q94" s="323"/>
      <c r="R94" s="323"/>
      <c r="S94" s="323"/>
    </row>
    <row r="95" spans="1:19" ht="12.75">
      <c r="A95" s="101">
        <v>925</v>
      </c>
      <c r="B95" s="365" t="s">
        <v>389</v>
      </c>
      <c r="C95" s="199"/>
      <c r="D95" s="299"/>
      <c r="E95" s="10"/>
      <c r="F95" s="565"/>
      <c r="G95" s="299"/>
      <c r="H95" s="128"/>
      <c r="I95" s="364" t="s">
        <v>572</v>
      </c>
      <c r="J95" s="379" t="s">
        <v>742</v>
      </c>
      <c r="K95" s="381" t="s">
        <v>759</v>
      </c>
      <c r="L95" s="382">
        <v>620</v>
      </c>
      <c r="M95" s="15"/>
      <c r="N95" s="395"/>
      <c r="O95" s="395"/>
      <c r="P95" s="323">
        <v>144.9</v>
      </c>
      <c r="Q95" s="323"/>
      <c r="R95" s="323"/>
      <c r="S95" s="323"/>
    </row>
    <row r="96" spans="1:19" s="322" customFormat="1" ht="147">
      <c r="A96" s="369">
        <v>925</v>
      </c>
      <c r="B96" s="370" t="s">
        <v>703</v>
      </c>
      <c r="C96" s="399"/>
      <c r="D96" s="400" t="s">
        <v>704</v>
      </c>
      <c r="E96" s="318"/>
      <c r="F96" s="401"/>
      <c r="G96" s="318"/>
      <c r="H96" s="318"/>
      <c r="I96" s="319"/>
      <c r="J96" s="372"/>
      <c r="K96" s="373"/>
      <c r="L96" s="374"/>
      <c r="M96" s="375"/>
      <c r="N96" s="475">
        <f aca="true" t="shared" si="10" ref="N96:S96">SUM(N97:N106)</f>
        <v>29972.800000000003</v>
      </c>
      <c r="O96" s="475">
        <f t="shared" si="10"/>
        <v>29972.400000000005</v>
      </c>
      <c r="P96" s="475">
        <f t="shared" si="10"/>
        <v>36918.1</v>
      </c>
      <c r="Q96" s="475">
        <f t="shared" si="10"/>
        <v>29247.2</v>
      </c>
      <c r="R96" s="475">
        <f t="shared" si="10"/>
        <v>23432.5</v>
      </c>
      <c r="S96" s="475">
        <f t="shared" si="10"/>
        <v>19154.7</v>
      </c>
    </row>
    <row r="97" spans="1:19" ht="37.5" customHeight="1">
      <c r="A97" s="101">
        <v>925</v>
      </c>
      <c r="B97" s="365" t="s">
        <v>703</v>
      </c>
      <c r="C97" s="366"/>
      <c r="D97" s="367"/>
      <c r="E97" s="10"/>
      <c r="F97" s="10" t="s">
        <v>351</v>
      </c>
      <c r="G97" s="10" t="s">
        <v>792</v>
      </c>
      <c r="H97" s="10" t="s">
        <v>352</v>
      </c>
      <c r="I97" s="364" t="s">
        <v>572</v>
      </c>
      <c r="J97" s="379" t="s">
        <v>742</v>
      </c>
      <c r="K97" s="379" t="s">
        <v>770</v>
      </c>
      <c r="L97" s="380">
        <v>610</v>
      </c>
      <c r="M97" s="368"/>
      <c r="N97" s="395">
        <v>21800.9</v>
      </c>
      <c r="O97" s="395">
        <v>21800.9</v>
      </c>
      <c r="P97" s="491">
        <f>27402</f>
        <v>27402</v>
      </c>
      <c r="Q97" s="323">
        <v>27242.5</v>
      </c>
      <c r="R97" s="323">
        <v>21427.8</v>
      </c>
      <c r="S97" s="323">
        <v>17150</v>
      </c>
    </row>
    <row r="98" spans="1:19" ht="36" customHeight="1">
      <c r="A98" s="101">
        <v>925</v>
      </c>
      <c r="B98" s="365" t="s">
        <v>703</v>
      </c>
      <c r="C98" s="366"/>
      <c r="D98" s="367"/>
      <c r="E98" s="10"/>
      <c r="F98" s="10" t="s">
        <v>58</v>
      </c>
      <c r="G98" s="10" t="s">
        <v>792</v>
      </c>
      <c r="H98" s="10" t="s">
        <v>59</v>
      </c>
      <c r="I98" s="364" t="s">
        <v>572</v>
      </c>
      <c r="J98" s="379" t="s">
        <v>742</v>
      </c>
      <c r="K98" s="379" t="s">
        <v>754</v>
      </c>
      <c r="L98" s="380">
        <v>610</v>
      </c>
      <c r="M98" s="368"/>
      <c r="N98" s="395">
        <v>558.1</v>
      </c>
      <c r="O98" s="395">
        <v>557.9</v>
      </c>
      <c r="P98" s="395">
        <v>233.6</v>
      </c>
      <c r="Q98" s="329"/>
      <c r="R98" s="329"/>
      <c r="S98" s="329"/>
    </row>
    <row r="99" spans="1:19" ht="57.75" customHeight="1">
      <c r="A99" s="101">
        <v>925</v>
      </c>
      <c r="B99" s="365" t="s">
        <v>703</v>
      </c>
      <c r="C99" s="366"/>
      <c r="D99" s="367"/>
      <c r="E99" s="10"/>
      <c r="F99" s="565" t="s">
        <v>763</v>
      </c>
      <c r="G99" s="565" t="s">
        <v>764</v>
      </c>
      <c r="H99" s="566" t="s">
        <v>768</v>
      </c>
      <c r="I99" s="364" t="s">
        <v>572</v>
      </c>
      <c r="J99" s="379" t="s">
        <v>742</v>
      </c>
      <c r="K99" s="379" t="s">
        <v>772</v>
      </c>
      <c r="L99" s="380">
        <v>610</v>
      </c>
      <c r="M99" s="368"/>
      <c r="N99" s="395">
        <v>1187.2</v>
      </c>
      <c r="O99" s="395">
        <v>1187.2</v>
      </c>
      <c r="P99" s="395"/>
      <c r="Q99" s="329"/>
      <c r="R99" s="329"/>
      <c r="S99" s="329"/>
    </row>
    <row r="100" spans="1:19" ht="12.75" customHeight="1">
      <c r="A100" s="101">
        <v>925</v>
      </c>
      <c r="B100" s="365" t="s">
        <v>703</v>
      </c>
      <c r="C100" s="366"/>
      <c r="D100" s="367"/>
      <c r="E100" s="10"/>
      <c r="F100" s="565"/>
      <c r="G100" s="565"/>
      <c r="H100" s="566"/>
      <c r="I100" s="364" t="s">
        <v>572</v>
      </c>
      <c r="J100" s="379" t="s">
        <v>742</v>
      </c>
      <c r="K100" s="379" t="s">
        <v>753</v>
      </c>
      <c r="L100" s="380">
        <v>610</v>
      </c>
      <c r="M100" s="368"/>
      <c r="N100" s="395"/>
      <c r="O100" s="395"/>
      <c r="P100" s="395"/>
      <c r="Q100" s="329"/>
      <c r="R100" s="329"/>
      <c r="S100" s="329"/>
    </row>
    <row r="101" spans="1:19" ht="44.25" customHeight="1">
      <c r="A101" s="101">
        <v>925</v>
      </c>
      <c r="B101" s="365" t="s">
        <v>703</v>
      </c>
      <c r="C101" s="366"/>
      <c r="D101" s="367"/>
      <c r="E101" s="10"/>
      <c r="F101" s="567" t="s">
        <v>762</v>
      </c>
      <c r="G101" s="565" t="s">
        <v>764</v>
      </c>
      <c r="H101" s="566" t="s">
        <v>769</v>
      </c>
      <c r="I101" s="364" t="s">
        <v>572</v>
      </c>
      <c r="J101" s="379" t="s">
        <v>742</v>
      </c>
      <c r="K101" s="379" t="s">
        <v>755</v>
      </c>
      <c r="L101" s="380">
        <v>610</v>
      </c>
      <c r="M101" s="368"/>
      <c r="N101" s="395">
        <v>986.2</v>
      </c>
      <c r="O101" s="395">
        <v>986.2</v>
      </c>
      <c r="P101" s="492">
        <v>1029.2</v>
      </c>
      <c r="Q101" s="329"/>
      <c r="R101" s="329"/>
      <c r="S101" s="329"/>
    </row>
    <row r="102" spans="1:19" ht="15">
      <c r="A102" s="101">
        <v>925</v>
      </c>
      <c r="B102" s="365" t="s">
        <v>703</v>
      </c>
      <c r="C102" s="366"/>
      <c r="D102" s="367"/>
      <c r="E102" s="10"/>
      <c r="F102" s="568"/>
      <c r="G102" s="565"/>
      <c r="H102" s="566"/>
      <c r="I102" s="364" t="s">
        <v>572</v>
      </c>
      <c r="J102" s="379" t="s">
        <v>742</v>
      </c>
      <c r="K102" s="379" t="s">
        <v>752</v>
      </c>
      <c r="L102" s="380">
        <v>610</v>
      </c>
      <c r="M102" s="368"/>
      <c r="N102" s="395">
        <v>3083.7</v>
      </c>
      <c r="O102" s="395">
        <v>3083.5</v>
      </c>
      <c r="P102" s="491">
        <v>681.2</v>
      </c>
      <c r="Q102" s="329"/>
      <c r="R102" s="329"/>
      <c r="S102" s="329"/>
    </row>
    <row r="103" spans="1:19" ht="12.75" customHeight="1">
      <c r="A103" s="101">
        <v>925</v>
      </c>
      <c r="B103" s="365" t="s">
        <v>703</v>
      </c>
      <c r="C103" s="366"/>
      <c r="D103" s="367"/>
      <c r="E103" s="10"/>
      <c r="F103" s="568"/>
      <c r="G103" s="565"/>
      <c r="H103" s="566"/>
      <c r="I103" s="364" t="s">
        <v>572</v>
      </c>
      <c r="J103" s="381" t="s">
        <v>742</v>
      </c>
      <c r="K103" s="379" t="s">
        <v>752</v>
      </c>
      <c r="L103" s="382">
        <v>620</v>
      </c>
      <c r="M103" s="368"/>
      <c r="N103" s="395"/>
      <c r="O103" s="395"/>
      <c r="P103" s="491">
        <v>600</v>
      </c>
      <c r="Q103" s="329"/>
      <c r="R103" s="329"/>
      <c r="S103" s="329"/>
    </row>
    <row r="104" spans="1:19" ht="12.75" customHeight="1">
      <c r="A104" s="101">
        <v>925</v>
      </c>
      <c r="B104" s="365" t="s">
        <v>703</v>
      </c>
      <c r="C104" s="366"/>
      <c r="D104" s="367"/>
      <c r="E104" s="10"/>
      <c r="F104" s="568" t="s">
        <v>760</v>
      </c>
      <c r="G104" s="565" t="s">
        <v>764</v>
      </c>
      <c r="H104" s="566" t="s">
        <v>767</v>
      </c>
      <c r="I104" s="364" t="s">
        <v>572</v>
      </c>
      <c r="J104" s="381" t="s">
        <v>678</v>
      </c>
      <c r="K104" s="381" t="s">
        <v>771</v>
      </c>
      <c r="L104" s="382">
        <v>610</v>
      </c>
      <c r="M104" s="368"/>
      <c r="N104" s="395">
        <v>1847.8</v>
      </c>
      <c r="O104" s="395">
        <v>1847.8</v>
      </c>
      <c r="P104" s="491">
        <v>2083.4</v>
      </c>
      <c r="Q104" s="329">
        <v>2004.7</v>
      </c>
      <c r="R104" s="329">
        <v>2004.7</v>
      </c>
      <c r="S104" s="329">
        <v>2004.7</v>
      </c>
    </row>
    <row r="105" spans="1:19" ht="44.25" customHeight="1">
      <c r="A105" s="101">
        <v>925</v>
      </c>
      <c r="B105" s="365" t="s">
        <v>703</v>
      </c>
      <c r="C105" s="199"/>
      <c r="D105" s="299"/>
      <c r="E105" s="10"/>
      <c r="F105" s="568"/>
      <c r="G105" s="565"/>
      <c r="H105" s="566"/>
      <c r="I105" s="364" t="s">
        <v>572</v>
      </c>
      <c r="J105" s="381" t="s">
        <v>742</v>
      </c>
      <c r="K105" s="381" t="s">
        <v>773</v>
      </c>
      <c r="L105" s="382">
        <v>610</v>
      </c>
      <c r="M105" s="368"/>
      <c r="N105" s="395">
        <v>508.9</v>
      </c>
      <c r="O105" s="395">
        <v>508.9</v>
      </c>
      <c r="P105" s="395"/>
      <c r="Q105" s="329"/>
      <c r="R105" s="329"/>
      <c r="S105" s="329"/>
    </row>
    <row r="106" spans="1:19" ht="12.75">
      <c r="A106" s="101">
        <v>925</v>
      </c>
      <c r="B106" s="365" t="s">
        <v>703</v>
      </c>
      <c r="C106" s="199"/>
      <c r="D106" s="299"/>
      <c r="E106" s="10"/>
      <c r="F106" s="568"/>
      <c r="G106" s="565"/>
      <c r="H106" s="566"/>
      <c r="I106" s="364" t="s">
        <v>572</v>
      </c>
      <c r="J106" s="379" t="s">
        <v>742</v>
      </c>
      <c r="K106" s="381" t="s">
        <v>759</v>
      </c>
      <c r="L106" s="382">
        <v>610</v>
      </c>
      <c r="M106" s="368"/>
      <c r="N106" s="395"/>
      <c r="O106" s="395"/>
      <c r="P106" s="395">
        <f>4888.7</f>
        <v>4888.7</v>
      </c>
      <c r="Q106" s="329"/>
      <c r="R106" s="329"/>
      <c r="S106" s="329"/>
    </row>
    <row r="107" spans="1:19" s="322" customFormat="1" ht="97.5" customHeight="1">
      <c r="A107" s="369">
        <v>925</v>
      </c>
      <c r="B107" s="370" t="s">
        <v>705</v>
      </c>
      <c r="C107" s="371"/>
      <c r="D107" s="337" t="s">
        <v>706</v>
      </c>
      <c r="E107" s="318"/>
      <c r="F107" s="318"/>
      <c r="G107" s="318"/>
      <c r="H107" s="318"/>
      <c r="I107" s="319"/>
      <c r="J107" s="372"/>
      <c r="K107" s="373"/>
      <c r="L107" s="374"/>
      <c r="M107" s="375"/>
      <c r="N107" s="475">
        <f aca="true" t="shared" si="11" ref="N107:S107">SUM(N108:N116)</f>
        <v>32222.1</v>
      </c>
      <c r="O107" s="475">
        <f t="shared" si="11"/>
        <v>32222.1</v>
      </c>
      <c r="P107" s="475">
        <f t="shared" si="11"/>
        <v>36447.3</v>
      </c>
      <c r="Q107" s="475">
        <f t="shared" si="11"/>
        <v>37924</v>
      </c>
      <c r="R107" s="475">
        <f t="shared" si="11"/>
        <v>37924</v>
      </c>
      <c r="S107" s="475">
        <f t="shared" si="11"/>
        <v>37924</v>
      </c>
    </row>
    <row r="108" spans="1:19" ht="25.5" customHeight="1">
      <c r="A108" s="101">
        <v>925</v>
      </c>
      <c r="B108" s="365" t="s">
        <v>705</v>
      </c>
      <c r="C108" s="199"/>
      <c r="D108" s="299"/>
      <c r="E108" s="10"/>
      <c r="F108" s="10" t="s">
        <v>351</v>
      </c>
      <c r="G108" s="10" t="s">
        <v>761</v>
      </c>
      <c r="H108" s="10" t="s">
        <v>352</v>
      </c>
      <c r="I108" s="378" t="s">
        <v>572</v>
      </c>
      <c r="J108" s="383" t="s">
        <v>677</v>
      </c>
      <c r="K108" s="383" t="s">
        <v>774</v>
      </c>
      <c r="L108" s="383">
        <v>610</v>
      </c>
      <c r="M108" s="368"/>
      <c r="N108" s="395">
        <v>19750.1</v>
      </c>
      <c r="O108" s="395">
        <v>19750.1</v>
      </c>
      <c r="P108" s="323">
        <v>21593.5</v>
      </c>
      <c r="Q108" s="323">
        <v>22363.3</v>
      </c>
      <c r="R108" s="323">
        <v>22363.3</v>
      </c>
      <c r="S108" s="323">
        <v>22363.3</v>
      </c>
    </row>
    <row r="109" spans="1:19" ht="35.25" customHeight="1">
      <c r="A109" s="101">
        <v>925</v>
      </c>
      <c r="B109" s="365" t="s">
        <v>705</v>
      </c>
      <c r="C109" s="199"/>
      <c r="D109" s="299"/>
      <c r="E109" s="10"/>
      <c r="F109" s="10" t="s">
        <v>58</v>
      </c>
      <c r="G109" s="10" t="s">
        <v>792</v>
      </c>
      <c r="H109" s="10" t="s">
        <v>59</v>
      </c>
      <c r="I109" s="378" t="s">
        <v>572</v>
      </c>
      <c r="J109" s="383" t="s">
        <v>677</v>
      </c>
      <c r="K109" s="383" t="s">
        <v>774</v>
      </c>
      <c r="L109" s="383">
        <v>620</v>
      </c>
      <c r="M109" s="368"/>
      <c r="N109" s="395">
        <v>11595.2</v>
      </c>
      <c r="O109" s="395">
        <v>11595.2</v>
      </c>
      <c r="P109" s="323">
        <v>13733.1</v>
      </c>
      <c r="Q109" s="323">
        <v>15560.7</v>
      </c>
      <c r="R109" s="323">
        <v>15560.7</v>
      </c>
      <c r="S109" s="323">
        <v>15560.7</v>
      </c>
    </row>
    <row r="110" spans="1:19" ht="57.75" customHeight="1">
      <c r="A110" s="101">
        <v>925</v>
      </c>
      <c r="B110" s="365" t="s">
        <v>705</v>
      </c>
      <c r="C110" s="199"/>
      <c r="D110" s="299"/>
      <c r="E110" s="10"/>
      <c r="F110" s="561" t="s">
        <v>763</v>
      </c>
      <c r="G110" s="192" t="s">
        <v>764</v>
      </c>
      <c r="H110" s="488" t="s">
        <v>768</v>
      </c>
      <c r="I110" s="378" t="s">
        <v>572</v>
      </c>
      <c r="J110" s="383" t="s">
        <v>677</v>
      </c>
      <c r="K110" s="383" t="s">
        <v>752</v>
      </c>
      <c r="L110" s="383">
        <v>610</v>
      </c>
      <c r="M110" s="368"/>
      <c r="N110" s="395">
        <v>374.9</v>
      </c>
      <c r="O110" s="395">
        <f>374900/1000</f>
        <v>374.9</v>
      </c>
      <c r="P110" s="323"/>
      <c r="Q110" s="323"/>
      <c r="R110" s="323"/>
      <c r="S110" s="323"/>
    </row>
    <row r="111" spans="1:19" ht="12.75">
      <c r="A111" s="101">
        <v>925</v>
      </c>
      <c r="B111" s="365" t="s">
        <v>705</v>
      </c>
      <c r="C111" s="199"/>
      <c r="D111" s="402"/>
      <c r="E111" s="10"/>
      <c r="F111" s="562"/>
      <c r="G111" s="10"/>
      <c r="H111" s="362"/>
      <c r="I111" s="378" t="s">
        <v>572</v>
      </c>
      <c r="J111" s="383" t="s">
        <v>677</v>
      </c>
      <c r="K111" s="383" t="s">
        <v>752</v>
      </c>
      <c r="L111" s="383" t="s">
        <v>701</v>
      </c>
      <c r="M111" s="368"/>
      <c r="N111" s="395">
        <v>230.3</v>
      </c>
      <c r="O111" s="395">
        <v>230.3</v>
      </c>
      <c r="P111" s="323"/>
      <c r="Q111" s="323"/>
      <c r="R111" s="323"/>
      <c r="S111" s="323"/>
    </row>
    <row r="112" spans="1:19" ht="22.5">
      <c r="A112" s="101">
        <v>925</v>
      </c>
      <c r="B112" s="365" t="s">
        <v>705</v>
      </c>
      <c r="C112" s="199"/>
      <c r="D112" s="299"/>
      <c r="E112" s="10"/>
      <c r="F112" s="567" t="s">
        <v>762</v>
      </c>
      <c r="G112" s="266" t="s">
        <v>764</v>
      </c>
      <c r="H112" s="403" t="s">
        <v>769</v>
      </c>
      <c r="I112" s="378" t="s">
        <v>572</v>
      </c>
      <c r="J112" s="383" t="s">
        <v>677</v>
      </c>
      <c r="K112" s="383" t="s">
        <v>754</v>
      </c>
      <c r="L112" s="383" t="s">
        <v>701</v>
      </c>
      <c r="M112" s="368"/>
      <c r="N112" s="395">
        <v>60</v>
      </c>
      <c r="O112" s="395">
        <v>60</v>
      </c>
      <c r="P112" s="323">
        <v>25</v>
      </c>
      <c r="Q112" s="323"/>
      <c r="R112" s="323"/>
      <c r="S112" s="323"/>
    </row>
    <row r="113" spans="1:19" ht="12.75" customHeight="1">
      <c r="A113" s="101">
        <v>925</v>
      </c>
      <c r="B113" s="365" t="s">
        <v>705</v>
      </c>
      <c r="C113" s="199"/>
      <c r="D113" s="299"/>
      <c r="E113" s="10"/>
      <c r="F113" s="567"/>
      <c r="G113" s="299"/>
      <c r="H113" s="128"/>
      <c r="I113" s="378" t="s">
        <v>572</v>
      </c>
      <c r="J113" s="383" t="s">
        <v>677</v>
      </c>
      <c r="K113" s="383" t="s">
        <v>755</v>
      </c>
      <c r="L113" s="383">
        <v>610</v>
      </c>
      <c r="M113" s="368"/>
      <c r="N113" s="395">
        <v>61.6</v>
      </c>
      <c r="O113" s="395">
        <v>61.6</v>
      </c>
      <c r="P113" s="323">
        <v>283.8</v>
      </c>
      <c r="Q113" s="323"/>
      <c r="R113" s="323"/>
      <c r="S113" s="323"/>
    </row>
    <row r="114" spans="1:19" ht="12" customHeight="1">
      <c r="A114" s="101">
        <v>925</v>
      </c>
      <c r="B114" s="365" t="s">
        <v>705</v>
      </c>
      <c r="C114" s="199"/>
      <c r="D114" s="299"/>
      <c r="E114" s="10"/>
      <c r="F114" s="567"/>
      <c r="G114" s="299"/>
      <c r="H114" s="128"/>
      <c r="I114" s="378" t="s">
        <v>572</v>
      </c>
      <c r="J114" s="383" t="s">
        <v>677</v>
      </c>
      <c r="K114" s="383" t="s">
        <v>755</v>
      </c>
      <c r="L114" s="383">
        <v>620</v>
      </c>
      <c r="M114" s="368"/>
      <c r="N114" s="395"/>
      <c r="O114" s="395"/>
      <c r="P114" s="323">
        <v>73.5</v>
      </c>
      <c r="Q114" s="323"/>
      <c r="R114" s="323"/>
      <c r="S114" s="323"/>
    </row>
    <row r="115" spans="1:19" ht="12.75" customHeight="1">
      <c r="A115" s="101">
        <v>925</v>
      </c>
      <c r="B115" s="365" t="s">
        <v>705</v>
      </c>
      <c r="C115" s="199"/>
      <c r="D115" s="299"/>
      <c r="E115" s="10"/>
      <c r="F115" s="567"/>
      <c r="G115" s="299"/>
      <c r="H115" s="128"/>
      <c r="I115" s="378" t="s">
        <v>572</v>
      </c>
      <c r="J115" s="383" t="s">
        <v>677</v>
      </c>
      <c r="K115" s="383" t="s">
        <v>759</v>
      </c>
      <c r="L115" s="383">
        <v>610</v>
      </c>
      <c r="M115" s="15"/>
      <c r="N115" s="395"/>
      <c r="O115" s="395"/>
      <c r="P115" s="323">
        <v>382.5</v>
      </c>
      <c r="Q115" s="323"/>
      <c r="R115" s="323"/>
      <c r="S115" s="323"/>
    </row>
    <row r="116" spans="1:19" ht="12.75" customHeight="1">
      <c r="A116" s="101">
        <v>925</v>
      </c>
      <c r="B116" s="365" t="s">
        <v>705</v>
      </c>
      <c r="C116" s="199"/>
      <c r="D116" s="299"/>
      <c r="E116" s="10"/>
      <c r="F116" s="567"/>
      <c r="G116" s="299"/>
      <c r="H116" s="128"/>
      <c r="I116" s="378" t="s">
        <v>572</v>
      </c>
      <c r="J116" s="383" t="s">
        <v>677</v>
      </c>
      <c r="K116" s="383" t="s">
        <v>759</v>
      </c>
      <c r="L116" s="383">
        <v>620</v>
      </c>
      <c r="M116" s="15"/>
      <c r="N116" s="395">
        <v>150</v>
      </c>
      <c r="O116" s="395">
        <v>150</v>
      </c>
      <c r="P116" s="323">
        <v>355.9</v>
      </c>
      <c r="Q116" s="323"/>
      <c r="R116" s="323"/>
      <c r="S116" s="323"/>
    </row>
    <row r="117" spans="1:19" ht="63">
      <c r="A117" s="87"/>
      <c r="B117" s="376" t="s">
        <v>495</v>
      </c>
      <c r="C117" s="87" t="s">
        <v>496</v>
      </c>
      <c r="D117" s="358" t="s">
        <v>420</v>
      </c>
      <c r="E117" s="377" t="s">
        <v>70</v>
      </c>
      <c r="F117" s="498"/>
      <c r="G117" s="498"/>
      <c r="H117" s="498"/>
      <c r="I117" s="498"/>
      <c r="J117" s="498"/>
      <c r="K117" s="498"/>
      <c r="L117" s="498"/>
      <c r="M117" s="498"/>
      <c r="N117" s="324">
        <f aca="true" t="shared" si="12" ref="N117:S117">SUM(N118:N127)</f>
        <v>4099.7</v>
      </c>
      <c r="O117" s="324">
        <f t="shared" si="12"/>
        <v>4099.099999999999</v>
      </c>
      <c r="P117" s="324">
        <f t="shared" si="12"/>
        <v>5109.299999999999</v>
      </c>
      <c r="Q117" s="324">
        <f t="shared" si="12"/>
        <v>200</v>
      </c>
      <c r="R117" s="324">
        <f t="shared" si="12"/>
        <v>200</v>
      </c>
      <c r="S117" s="324">
        <f t="shared" si="12"/>
        <v>0</v>
      </c>
    </row>
    <row r="118" spans="1:19" ht="47.25" customHeight="1">
      <c r="A118" s="101">
        <v>902</v>
      </c>
      <c r="B118" s="265" t="s">
        <v>495</v>
      </c>
      <c r="C118" s="11"/>
      <c r="D118" s="10"/>
      <c r="E118" s="10"/>
      <c r="F118" s="10" t="s">
        <v>76</v>
      </c>
      <c r="G118" s="10" t="s">
        <v>212</v>
      </c>
      <c r="H118" s="10" t="s">
        <v>78</v>
      </c>
      <c r="I118" s="297" t="s">
        <v>572</v>
      </c>
      <c r="J118" s="297" t="s">
        <v>572</v>
      </c>
      <c r="K118" s="385" t="s">
        <v>310</v>
      </c>
      <c r="L118" s="14">
        <v>120</v>
      </c>
      <c r="M118" s="15">
        <v>310</v>
      </c>
      <c r="N118" s="461">
        <v>46.6</v>
      </c>
      <c r="O118" s="461">
        <v>46.6</v>
      </c>
      <c r="P118" s="461"/>
      <c r="Q118" s="461"/>
      <c r="R118" s="461"/>
      <c r="S118" s="461"/>
    </row>
    <row r="119" spans="1:19" ht="34.5" customHeight="1">
      <c r="A119" s="101">
        <v>902</v>
      </c>
      <c r="B119" s="265" t="s">
        <v>495</v>
      </c>
      <c r="C119" s="11"/>
      <c r="D119" s="10"/>
      <c r="E119" s="10"/>
      <c r="F119" s="10" t="s">
        <v>351</v>
      </c>
      <c r="G119" s="10" t="s">
        <v>321</v>
      </c>
      <c r="H119" s="10" t="s">
        <v>352</v>
      </c>
      <c r="I119" s="297" t="s">
        <v>572</v>
      </c>
      <c r="J119" s="297" t="s">
        <v>572</v>
      </c>
      <c r="K119" s="385" t="s">
        <v>310</v>
      </c>
      <c r="L119" s="14">
        <v>240</v>
      </c>
      <c r="M119" s="15">
        <v>310</v>
      </c>
      <c r="N119" s="461">
        <v>108.3</v>
      </c>
      <c r="O119" s="461">
        <v>108.3</v>
      </c>
      <c r="P119" s="461"/>
      <c r="Q119" s="461"/>
      <c r="R119" s="461"/>
      <c r="S119" s="461"/>
    </row>
    <row r="120" spans="1:19" ht="25.5" customHeight="1">
      <c r="A120" s="101">
        <v>925</v>
      </c>
      <c r="B120" s="265" t="s">
        <v>495</v>
      </c>
      <c r="C120" s="11"/>
      <c r="D120" s="10"/>
      <c r="E120" s="10"/>
      <c r="F120" s="10" t="s">
        <v>58</v>
      </c>
      <c r="G120" s="10" t="s">
        <v>321</v>
      </c>
      <c r="H120" s="10" t="s">
        <v>59</v>
      </c>
      <c r="I120" s="384" t="s">
        <v>572</v>
      </c>
      <c r="J120" s="379" t="s">
        <v>572</v>
      </c>
      <c r="K120" s="383" t="s">
        <v>776</v>
      </c>
      <c r="L120" s="382">
        <v>610</v>
      </c>
      <c r="M120" s="317"/>
      <c r="N120" s="395">
        <v>202.2</v>
      </c>
      <c r="O120" s="395">
        <v>202.2</v>
      </c>
      <c r="P120" s="329">
        <v>1682.6</v>
      </c>
      <c r="Q120" s="329">
        <v>116.9</v>
      </c>
      <c r="R120" s="329">
        <v>116.9</v>
      </c>
      <c r="S120" s="461"/>
    </row>
    <row r="121" spans="1:20" ht="39" customHeight="1">
      <c r="A121" s="101">
        <v>925</v>
      </c>
      <c r="B121" s="265" t="s">
        <v>495</v>
      </c>
      <c r="C121" s="11"/>
      <c r="D121" s="10"/>
      <c r="E121" s="10"/>
      <c r="F121" s="561" t="s">
        <v>775</v>
      </c>
      <c r="G121" s="561" t="s">
        <v>165</v>
      </c>
      <c r="H121" s="561" t="s">
        <v>145</v>
      </c>
      <c r="I121" s="384" t="s">
        <v>572</v>
      </c>
      <c r="J121" s="379" t="s">
        <v>572</v>
      </c>
      <c r="K121" s="383" t="s">
        <v>776</v>
      </c>
      <c r="L121" s="382">
        <v>620</v>
      </c>
      <c r="M121" s="317"/>
      <c r="N121" s="396"/>
      <c r="O121" s="396"/>
      <c r="P121" s="329">
        <v>315.2</v>
      </c>
      <c r="Q121" s="329"/>
      <c r="R121" s="329"/>
      <c r="S121" s="461"/>
      <c r="T121" s="357">
        <f>SUM(P120:P126)</f>
        <v>4974.9</v>
      </c>
    </row>
    <row r="122" spans="1:19" ht="12.75">
      <c r="A122" s="101">
        <v>925</v>
      </c>
      <c r="B122" s="265" t="s">
        <v>495</v>
      </c>
      <c r="C122" s="11"/>
      <c r="D122" s="10"/>
      <c r="E122" s="10"/>
      <c r="F122" s="584"/>
      <c r="G122" s="584"/>
      <c r="H122" s="584"/>
      <c r="I122" s="384" t="s">
        <v>572</v>
      </c>
      <c r="J122" s="379" t="s">
        <v>572</v>
      </c>
      <c r="K122" s="383" t="s">
        <v>777</v>
      </c>
      <c r="L122" s="382">
        <v>610</v>
      </c>
      <c r="M122" s="317"/>
      <c r="N122" s="395">
        <v>1539</v>
      </c>
      <c r="O122" s="395">
        <v>1538.9</v>
      </c>
      <c r="P122" s="329"/>
      <c r="Q122" s="329"/>
      <c r="R122" s="329"/>
      <c r="S122" s="461"/>
    </row>
    <row r="123" spans="1:19" ht="12.75">
      <c r="A123" s="101">
        <v>925</v>
      </c>
      <c r="B123" s="265" t="s">
        <v>495</v>
      </c>
      <c r="C123" s="11"/>
      <c r="D123" s="10"/>
      <c r="E123" s="10"/>
      <c r="F123" s="584"/>
      <c r="G123" s="584"/>
      <c r="H123" s="584"/>
      <c r="I123" s="384" t="s">
        <v>572</v>
      </c>
      <c r="J123" s="379" t="s">
        <v>572</v>
      </c>
      <c r="K123" s="383" t="s">
        <v>777</v>
      </c>
      <c r="L123" s="382">
        <v>620</v>
      </c>
      <c r="M123" s="317"/>
      <c r="N123" s="395">
        <v>280.1</v>
      </c>
      <c r="O123" s="395">
        <v>280.1</v>
      </c>
      <c r="P123" s="329"/>
      <c r="Q123" s="329"/>
      <c r="R123" s="329"/>
      <c r="S123" s="461"/>
    </row>
    <row r="124" spans="1:19" ht="12.75">
      <c r="A124" s="101">
        <v>925</v>
      </c>
      <c r="B124" s="265" t="s">
        <v>495</v>
      </c>
      <c r="C124" s="11"/>
      <c r="D124" s="10"/>
      <c r="E124" s="10"/>
      <c r="F124" s="584"/>
      <c r="G124" s="584"/>
      <c r="H124" s="584"/>
      <c r="I124" s="384" t="s">
        <v>572</v>
      </c>
      <c r="J124" s="379" t="s">
        <v>572</v>
      </c>
      <c r="K124" s="383" t="s">
        <v>310</v>
      </c>
      <c r="L124" s="382">
        <v>610</v>
      </c>
      <c r="M124" s="317"/>
      <c r="N124" s="395">
        <v>1398.2</v>
      </c>
      <c r="O124" s="395">
        <f>1398100/1000</f>
        <v>1398.1</v>
      </c>
      <c r="P124" s="329">
        <v>2254.8</v>
      </c>
      <c r="Q124" s="329">
        <v>83.1</v>
      </c>
      <c r="R124" s="329">
        <v>83.1</v>
      </c>
      <c r="S124" s="461"/>
    </row>
    <row r="125" spans="1:19" ht="12.75">
      <c r="A125" s="101">
        <v>925</v>
      </c>
      <c r="B125" s="265" t="s">
        <v>495</v>
      </c>
      <c r="C125" s="11"/>
      <c r="D125" s="10"/>
      <c r="E125" s="10"/>
      <c r="F125" s="584"/>
      <c r="G125" s="584"/>
      <c r="H125" s="584"/>
      <c r="I125" s="384" t="s">
        <v>572</v>
      </c>
      <c r="J125" s="379" t="s">
        <v>572</v>
      </c>
      <c r="K125" s="383" t="s">
        <v>310</v>
      </c>
      <c r="L125" s="382">
        <v>620</v>
      </c>
      <c r="M125" s="317"/>
      <c r="N125" s="395">
        <v>146.2</v>
      </c>
      <c r="O125" s="395">
        <v>146.2</v>
      </c>
      <c r="P125" s="329">
        <v>239.4</v>
      </c>
      <c r="Q125" s="329"/>
      <c r="R125" s="461"/>
      <c r="S125" s="461"/>
    </row>
    <row r="126" spans="1:19" ht="12.75">
      <c r="A126" s="101">
        <v>925</v>
      </c>
      <c r="B126" s="265" t="s">
        <v>495</v>
      </c>
      <c r="C126" s="11"/>
      <c r="D126" s="10"/>
      <c r="E126" s="10"/>
      <c r="F126" s="562"/>
      <c r="G126" s="562"/>
      <c r="H126" s="562"/>
      <c r="I126" s="384" t="s">
        <v>572</v>
      </c>
      <c r="J126" s="379" t="s">
        <v>572</v>
      </c>
      <c r="K126" s="383" t="s">
        <v>310</v>
      </c>
      <c r="L126" s="382">
        <v>240</v>
      </c>
      <c r="M126" s="317"/>
      <c r="N126" s="395">
        <v>379.1</v>
      </c>
      <c r="O126" s="395">
        <f>378700/1000</f>
        <v>378.7</v>
      </c>
      <c r="P126" s="395">
        <f>482.9</f>
        <v>482.9</v>
      </c>
      <c r="Q126" s="329"/>
      <c r="R126" s="461"/>
      <c r="S126" s="461"/>
    </row>
    <row r="127" spans="1:19" ht="78.75">
      <c r="A127" s="489">
        <v>929</v>
      </c>
      <c r="B127" s="265" t="s">
        <v>495</v>
      </c>
      <c r="C127" s="298"/>
      <c r="D127" s="298"/>
      <c r="E127" s="298"/>
      <c r="F127" s="10" t="s">
        <v>311</v>
      </c>
      <c r="G127" s="10" t="s">
        <v>165</v>
      </c>
      <c r="H127" s="10" t="s">
        <v>145</v>
      </c>
      <c r="I127" s="297" t="s">
        <v>572</v>
      </c>
      <c r="J127" s="297" t="s">
        <v>572</v>
      </c>
      <c r="K127" s="385" t="s">
        <v>310</v>
      </c>
      <c r="L127" s="14">
        <v>240</v>
      </c>
      <c r="M127" s="15"/>
      <c r="N127" s="461">
        <v>0</v>
      </c>
      <c r="O127" s="461">
        <v>0</v>
      </c>
      <c r="P127" s="461">
        <v>134.4</v>
      </c>
      <c r="Q127" s="459"/>
      <c r="R127" s="459"/>
      <c r="S127" s="459"/>
    </row>
    <row r="128" spans="1:19" ht="339" customHeight="1">
      <c r="A128" s="404"/>
      <c r="B128" s="376" t="s">
        <v>422</v>
      </c>
      <c r="C128" s="87" t="s">
        <v>421</v>
      </c>
      <c r="D128" s="358" t="s">
        <v>552</v>
      </c>
      <c r="E128" s="377" t="s">
        <v>70</v>
      </c>
      <c r="F128" s="40"/>
      <c r="G128" s="40"/>
      <c r="H128" s="40"/>
      <c r="I128" s="51"/>
      <c r="J128" s="34"/>
      <c r="K128" s="35"/>
      <c r="L128" s="36"/>
      <c r="M128" s="41"/>
      <c r="N128" s="324">
        <f aca="true" t="shared" si="13" ref="N128:S128">SUM(N129:N163)</f>
        <v>65819</v>
      </c>
      <c r="O128" s="324">
        <f t="shared" si="13"/>
        <v>65802.2</v>
      </c>
      <c r="P128" s="324">
        <f>SUM(P129:P163)</f>
        <v>101793.29999999999</v>
      </c>
      <c r="Q128" s="324">
        <f t="shared" si="13"/>
        <v>129094.8</v>
      </c>
      <c r="R128" s="324">
        <f t="shared" si="13"/>
        <v>68521.6</v>
      </c>
      <c r="S128" s="324">
        <f t="shared" si="13"/>
        <v>68521.6</v>
      </c>
    </row>
    <row r="129" spans="1:20" ht="47.25" customHeight="1">
      <c r="A129" s="101">
        <v>902</v>
      </c>
      <c r="B129" s="265" t="s">
        <v>422</v>
      </c>
      <c r="C129" s="11"/>
      <c r="D129" s="10"/>
      <c r="E129" s="10"/>
      <c r="F129" s="266" t="s">
        <v>76</v>
      </c>
      <c r="G129" s="266" t="s">
        <v>86</v>
      </c>
      <c r="H129" s="266" t="s">
        <v>78</v>
      </c>
      <c r="I129" s="364" t="s">
        <v>572</v>
      </c>
      <c r="J129" s="364" t="s">
        <v>742</v>
      </c>
      <c r="K129" s="364" t="s">
        <v>571</v>
      </c>
      <c r="L129" s="364">
        <v>240</v>
      </c>
      <c r="M129" s="368"/>
      <c r="N129" s="325">
        <v>0</v>
      </c>
      <c r="O129" s="325">
        <v>0</v>
      </c>
      <c r="P129" s="325">
        <v>62.4</v>
      </c>
      <c r="Q129" s="325"/>
      <c r="R129" s="325"/>
      <c r="S129" s="325"/>
      <c r="T129" s="274"/>
    </row>
    <row r="130" spans="1:20" ht="35.25" customHeight="1">
      <c r="A130" s="101">
        <v>902</v>
      </c>
      <c r="B130" s="265" t="s">
        <v>422</v>
      </c>
      <c r="C130" s="11"/>
      <c r="D130" s="10"/>
      <c r="E130" s="10"/>
      <c r="F130" s="10" t="s">
        <v>351</v>
      </c>
      <c r="G130" s="10" t="s">
        <v>327</v>
      </c>
      <c r="H130" s="10" t="s">
        <v>352</v>
      </c>
      <c r="I130" s="364" t="s">
        <v>572</v>
      </c>
      <c r="J130" s="364" t="s">
        <v>678</v>
      </c>
      <c r="K130" s="364" t="s">
        <v>207</v>
      </c>
      <c r="L130" s="364">
        <v>110</v>
      </c>
      <c r="M130" s="368"/>
      <c r="N130" s="325">
        <v>11009</v>
      </c>
      <c r="O130" s="325">
        <v>11007.1</v>
      </c>
      <c r="P130" s="325"/>
      <c r="Q130" s="325"/>
      <c r="R130" s="325"/>
      <c r="S130" s="325"/>
      <c r="T130" s="274"/>
    </row>
    <row r="131" spans="1:20" ht="45">
      <c r="A131" s="101">
        <v>902</v>
      </c>
      <c r="B131" s="265" t="s">
        <v>422</v>
      </c>
      <c r="C131" s="11"/>
      <c r="D131" s="10"/>
      <c r="E131" s="10"/>
      <c r="F131" s="266" t="s">
        <v>15</v>
      </c>
      <c r="G131" s="266" t="s">
        <v>176</v>
      </c>
      <c r="H131" s="266" t="s">
        <v>208</v>
      </c>
      <c r="I131" s="364" t="s">
        <v>572</v>
      </c>
      <c r="J131" s="364" t="s">
        <v>678</v>
      </c>
      <c r="K131" s="364" t="s">
        <v>207</v>
      </c>
      <c r="L131" s="364">
        <v>240</v>
      </c>
      <c r="M131" s="368"/>
      <c r="N131" s="325">
        <v>3128.5</v>
      </c>
      <c r="O131" s="325">
        <v>3128.3</v>
      </c>
      <c r="P131" s="325"/>
      <c r="Q131" s="325"/>
      <c r="R131" s="325"/>
      <c r="S131" s="325"/>
      <c r="T131" s="274"/>
    </row>
    <row r="132" spans="1:20" ht="45">
      <c r="A132" s="101">
        <v>902</v>
      </c>
      <c r="B132" s="265" t="s">
        <v>422</v>
      </c>
      <c r="C132" s="11"/>
      <c r="D132" s="10"/>
      <c r="E132" s="10"/>
      <c r="F132" s="10" t="s">
        <v>381</v>
      </c>
      <c r="G132" s="10" t="s">
        <v>176</v>
      </c>
      <c r="H132" s="10" t="s">
        <v>377</v>
      </c>
      <c r="I132" s="364" t="s">
        <v>572</v>
      </c>
      <c r="J132" s="364" t="s">
        <v>678</v>
      </c>
      <c r="K132" s="364" t="s">
        <v>207</v>
      </c>
      <c r="L132" s="364">
        <v>850</v>
      </c>
      <c r="M132" s="143"/>
      <c r="N132" s="325">
        <v>35.2</v>
      </c>
      <c r="O132" s="325">
        <v>35.1</v>
      </c>
      <c r="P132" s="325"/>
      <c r="Q132" s="325"/>
      <c r="R132" s="325"/>
      <c r="S132" s="325"/>
      <c r="T132" s="274"/>
    </row>
    <row r="133" spans="1:19" ht="67.5">
      <c r="A133" s="101">
        <v>902</v>
      </c>
      <c r="B133" s="265" t="s">
        <v>422</v>
      </c>
      <c r="C133" s="11"/>
      <c r="D133" s="10"/>
      <c r="E133" s="10"/>
      <c r="F133" s="299" t="s">
        <v>10</v>
      </c>
      <c r="G133" s="299" t="s">
        <v>165</v>
      </c>
      <c r="H133" s="299" t="s">
        <v>131</v>
      </c>
      <c r="I133" s="364" t="s">
        <v>572</v>
      </c>
      <c r="J133" s="364" t="s">
        <v>677</v>
      </c>
      <c r="K133" s="386" t="s">
        <v>368</v>
      </c>
      <c r="L133" s="364">
        <v>410</v>
      </c>
      <c r="M133" s="143"/>
      <c r="N133" s="325"/>
      <c r="O133" s="325"/>
      <c r="P133" s="325">
        <v>31914.9</v>
      </c>
      <c r="Q133" s="325">
        <v>60573.2</v>
      </c>
      <c r="R133" s="325"/>
      <c r="S133" s="325"/>
    </row>
    <row r="134" spans="1:19" ht="36.75" customHeight="1">
      <c r="A134" s="101">
        <v>925</v>
      </c>
      <c r="B134" s="265" t="s">
        <v>422</v>
      </c>
      <c r="C134" s="11"/>
      <c r="D134" s="10"/>
      <c r="E134" s="10"/>
      <c r="F134" s="10" t="s">
        <v>351</v>
      </c>
      <c r="G134" s="10" t="s">
        <v>321</v>
      </c>
      <c r="H134" s="10" t="s">
        <v>352</v>
      </c>
      <c r="I134" s="364" t="s">
        <v>572</v>
      </c>
      <c r="J134" s="379" t="s">
        <v>678</v>
      </c>
      <c r="K134" s="379" t="s">
        <v>778</v>
      </c>
      <c r="L134" s="315">
        <v>240</v>
      </c>
      <c r="M134" s="143"/>
      <c r="N134" s="329">
        <v>163.9</v>
      </c>
      <c r="O134" s="329">
        <v>163.8</v>
      </c>
      <c r="P134" s="329">
        <v>211.4</v>
      </c>
      <c r="Q134" s="329"/>
      <c r="R134" s="459"/>
      <c r="S134" s="459"/>
    </row>
    <row r="135" spans="1:19" ht="36.75" customHeight="1">
      <c r="A135" s="101">
        <v>925</v>
      </c>
      <c r="B135" s="265" t="s">
        <v>422</v>
      </c>
      <c r="C135" s="11"/>
      <c r="D135" s="10"/>
      <c r="E135" s="10"/>
      <c r="F135" s="10" t="s">
        <v>58</v>
      </c>
      <c r="G135" s="10" t="s">
        <v>321</v>
      </c>
      <c r="H135" s="10" t="s">
        <v>59</v>
      </c>
      <c r="I135" s="364" t="s">
        <v>572</v>
      </c>
      <c r="J135" s="379" t="s">
        <v>678</v>
      </c>
      <c r="K135" s="381" t="s">
        <v>779</v>
      </c>
      <c r="L135" s="381">
        <v>120</v>
      </c>
      <c r="M135" s="15"/>
      <c r="N135" s="395">
        <v>4778.7</v>
      </c>
      <c r="O135" s="395">
        <f>4775400/1000</f>
        <v>4775.4</v>
      </c>
      <c r="P135" s="329">
        <v>4545.5</v>
      </c>
      <c r="Q135" s="329">
        <v>5145.5</v>
      </c>
      <c r="R135" s="329">
        <v>5145.5</v>
      </c>
      <c r="S135" s="329">
        <v>5145.5</v>
      </c>
    </row>
    <row r="136" spans="1:19" ht="12.75">
      <c r="A136" s="101">
        <v>925</v>
      </c>
      <c r="B136" s="265" t="s">
        <v>422</v>
      </c>
      <c r="C136" s="11"/>
      <c r="D136" s="10"/>
      <c r="E136" s="10"/>
      <c r="F136" s="565" t="s">
        <v>763</v>
      </c>
      <c r="G136" s="565" t="s">
        <v>764</v>
      </c>
      <c r="H136" s="566" t="s">
        <v>768</v>
      </c>
      <c r="I136" s="364" t="s">
        <v>572</v>
      </c>
      <c r="J136" s="379" t="s">
        <v>678</v>
      </c>
      <c r="K136" s="381" t="s">
        <v>779</v>
      </c>
      <c r="L136" s="381">
        <v>240</v>
      </c>
      <c r="M136" s="15"/>
      <c r="N136" s="395">
        <v>471</v>
      </c>
      <c r="O136" s="395">
        <v>471</v>
      </c>
      <c r="P136" s="329">
        <v>898.9</v>
      </c>
      <c r="Q136" s="329">
        <v>588</v>
      </c>
      <c r="R136" s="329">
        <v>588</v>
      </c>
      <c r="S136" s="329">
        <v>588</v>
      </c>
    </row>
    <row r="137" spans="1:21" ht="12.75">
      <c r="A137" s="101">
        <v>925</v>
      </c>
      <c r="B137" s="265" t="s">
        <v>422</v>
      </c>
      <c r="C137" s="11"/>
      <c r="D137" s="10"/>
      <c r="E137" s="10"/>
      <c r="F137" s="565"/>
      <c r="G137" s="565"/>
      <c r="H137" s="566"/>
      <c r="I137" s="364" t="s">
        <v>572</v>
      </c>
      <c r="J137" s="379" t="s">
        <v>678</v>
      </c>
      <c r="K137" s="381" t="s">
        <v>779</v>
      </c>
      <c r="L137" s="381">
        <v>850</v>
      </c>
      <c r="M137" s="15"/>
      <c r="N137" s="395">
        <v>119.5</v>
      </c>
      <c r="O137" s="395">
        <v>119.5</v>
      </c>
      <c r="P137" s="329">
        <v>42.4</v>
      </c>
      <c r="Q137" s="329">
        <v>45.8</v>
      </c>
      <c r="R137" s="329">
        <v>45.8</v>
      </c>
      <c r="S137" s="329">
        <v>45.8</v>
      </c>
      <c r="U137" s="357">
        <f>SUM(P134:P154)</f>
        <v>41674.4</v>
      </c>
    </row>
    <row r="138" spans="1:19" ht="20.25" customHeight="1">
      <c r="A138" s="101">
        <v>925</v>
      </c>
      <c r="B138" s="265" t="s">
        <v>422</v>
      </c>
      <c r="C138" s="11"/>
      <c r="D138" s="10"/>
      <c r="E138" s="10"/>
      <c r="F138" s="567" t="s">
        <v>762</v>
      </c>
      <c r="G138" s="561" t="s">
        <v>764</v>
      </c>
      <c r="H138" s="586" t="s">
        <v>769</v>
      </c>
      <c r="I138" s="364" t="s">
        <v>572</v>
      </c>
      <c r="J138" s="379" t="s">
        <v>678</v>
      </c>
      <c r="K138" s="381" t="s">
        <v>780</v>
      </c>
      <c r="L138" s="381">
        <v>110</v>
      </c>
      <c r="M138" s="15"/>
      <c r="N138" s="395">
        <v>8186.6</v>
      </c>
      <c r="O138" s="395">
        <v>8186.6</v>
      </c>
      <c r="P138" s="329">
        <v>9145.8</v>
      </c>
      <c r="Q138" s="329">
        <v>9770.1</v>
      </c>
      <c r="R138" s="329">
        <v>9770.1</v>
      </c>
      <c r="S138" s="329">
        <v>9770.1</v>
      </c>
    </row>
    <row r="139" spans="1:19" ht="12.75">
      <c r="A139" s="101">
        <v>925</v>
      </c>
      <c r="B139" s="265" t="s">
        <v>422</v>
      </c>
      <c r="C139" s="11"/>
      <c r="D139" s="10"/>
      <c r="E139" s="10"/>
      <c r="F139" s="567"/>
      <c r="G139" s="584"/>
      <c r="H139" s="587"/>
      <c r="I139" s="364" t="s">
        <v>572</v>
      </c>
      <c r="J139" s="379" t="s">
        <v>678</v>
      </c>
      <c r="K139" s="381" t="s">
        <v>780</v>
      </c>
      <c r="L139" s="381">
        <v>240</v>
      </c>
      <c r="M139" s="15"/>
      <c r="N139" s="395">
        <v>5745.6</v>
      </c>
      <c r="O139" s="395">
        <v>5745.6</v>
      </c>
      <c r="P139" s="329">
        <v>6799.2</v>
      </c>
      <c r="Q139" s="329">
        <v>6728.3</v>
      </c>
      <c r="R139" s="329">
        <v>6728.3</v>
      </c>
      <c r="S139" s="329">
        <v>6728.3</v>
      </c>
    </row>
    <row r="140" spans="1:19" ht="12.75">
      <c r="A140" s="101">
        <v>925</v>
      </c>
      <c r="B140" s="265" t="s">
        <v>422</v>
      </c>
      <c r="C140" s="11"/>
      <c r="D140" s="10"/>
      <c r="E140" s="10"/>
      <c r="F140" s="567"/>
      <c r="G140" s="584"/>
      <c r="H140" s="587"/>
      <c r="I140" s="364" t="s">
        <v>572</v>
      </c>
      <c r="J140" s="379" t="s">
        <v>678</v>
      </c>
      <c r="K140" s="381" t="s">
        <v>780</v>
      </c>
      <c r="L140" s="381">
        <v>850</v>
      </c>
      <c r="M140" s="15"/>
      <c r="N140" s="395">
        <v>281.8</v>
      </c>
      <c r="O140" s="395">
        <f>281700/1000</f>
        <v>281.7</v>
      </c>
      <c r="P140" s="329">
        <v>242</v>
      </c>
      <c r="Q140" s="329">
        <v>172.9</v>
      </c>
      <c r="R140" s="329">
        <v>172.9</v>
      </c>
      <c r="S140" s="329">
        <v>172.9</v>
      </c>
    </row>
    <row r="141" spans="1:19" ht="12.75">
      <c r="A141" s="101">
        <v>925</v>
      </c>
      <c r="B141" s="265" t="s">
        <v>422</v>
      </c>
      <c r="C141" s="11"/>
      <c r="D141" s="10"/>
      <c r="E141" s="10"/>
      <c r="F141" s="567"/>
      <c r="G141" s="584"/>
      <c r="H141" s="587"/>
      <c r="I141" s="364" t="s">
        <v>572</v>
      </c>
      <c r="J141" s="379" t="s">
        <v>678</v>
      </c>
      <c r="K141" s="381" t="s">
        <v>207</v>
      </c>
      <c r="L141" s="381">
        <v>110</v>
      </c>
      <c r="M141" s="15"/>
      <c r="N141" s="395"/>
      <c r="O141" s="395"/>
      <c r="P141" s="395">
        <f>11760.5</f>
        <v>11760.5</v>
      </c>
      <c r="Q141" s="329">
        <v>12445.4</v>
      </c>
      <c r="R141" s="329">
        <v>12445.4</v>
      </c>
      <c r="S141" s="329">
        <v>12445.4</v>
      </c>
    </row>
    <row r="142" spans="1:19" ht="12.75">
      <c r="A142" s="101">
        <v>925</v>
      </c>
      <c r="B142" s="265" t="s">
        <v>422</v>
      </c>
      <c r="C142" s="11"/>
      <c r="D142" s="10"/>
      <c r="E142" s="10"/>
      <c r="F142" s="567"/>
      <c r="G142" s="562"/>
      <c r="H142" s="588"/>
      <c r="I142" s="364" t="s">
        <v>572</v>
      </c>
      <c r="J142" s="379" t="s">
        <v>678</v>
      </c>
      <c r="K142" s="381" t="s">
        <v>207</v>
      </c>
      <c r="L142" s="381">
        <v>240</v>
      </c>
      <c r="M142" s="15"/>
      <c r="N142" s="395"/>
      <c r="O142" s="395"/>
      <c r="P142" s="395">
        <f>3207.5</f>
        <v>3207.5</v>
      </c>
      <c r="Q142" s="329">
        <v>3224.3</v>
      </c>
      <c r="R142" s="329">
        <v>3224.3</v>
      </c>
      <c r="S142" s="329">
        <v>3224.3</v>
      </c>
    </row>
    <row r="143" spans="1:19" ht="12.75" customHeight="1">
      <c r="A143" s="101">
        <v>925</v>
      </c>
      <c r="B143" s="265" t="s">
        <v>422</v>
      </c>
      <c r="C143" s="11"/>
      <c r="D143" s="10"/>
      <c r="E143" s="10"/>
      <c r="F143" s="506" t="s">
        <v>798</v>
      </c>
      <c r="G143" s="561" t="s">
        <v>764</v>
      </c>
      <c r="H143" s="586" t="s">
        <v>799</v>
      </c>
      <c r="I143" s="364" t="s">
        <v>572</v>
      </c>
      <c r="J143" s="379" t="s">
        <v>678</v>
      </c>
      <c r="K143" s="381" t="s">
        <v>207</v>
      </c>
      <c r="L143" s="381">
        <v>850</v>
      </c>
      <c r="M143" s="15"/>
      <c r="N143" s="395"/>
      <c r="O143" s="395"/>
      <c r="P143" s="329">
        <v>55.4</v>
      </c>
      <c r="Q143" s="329">
        <v>84.8</v>
      </c>
      <c r="R143" s="329">
        <v>84.8</v>
      </c>
      <c r="S143" s="329">
        <v>84.8</v>
      </c>
    </row>
    <row r="144" spans="1:19" ht="12.75">
      <c r="A144" s="101">
        <v>925</v>
      </c>
      <c r="B144" s="265" t="s">
        <v>422</v>
      </c>
      <c r="C144" s="11"/>
      <c r="D144" s="10"/>
      <c r="E144" s="10"/>
      <c r="F144" s="585"/>
      <c r="G144" s="584"/>
      <c r="H144" s="587"/>
      <c r="I144" s="364" t="s">
        <v>572</v>
      </c>
      <c r="J144" s="379" t="s">
        <v>678</v>
      </c>
      <c r="K144" s="381" t="s">
        <v>781</v>
      </c>
      <c r="L144" s="381">
        <v>610</v>
      </c>
      <c r="M144" s="15"/>
      <c r="N144" s="395"/>
      <c r="O144" s="395"/>
      <c r="P144" s="329">
        <v>1183.4</v>
      </c>
      <c r="Q144" s="329"/>
      <c r="R144" s="329"/>
      <c r="S144" s="329"/>
    </row>
    <row r="145" spans="1:19" ht="12.75">
      <c r="A145" s="101">
        <v>925</v>
      </c>
      <c r="B145" s="265" t="s">
        <v>422</v>
      </c>
      <c r="C145" s="11"/>
      <c r="D145" s="10"/>
      <c r="E145" s="10"/>
      <c r="F145" s="585"/>
      <c r="G145" s="584"/>
      <c r="H145" s="587"/>
      <c r="I145" s="364" t="s">
        <v>572</v>
      </c>
      <c r="J145" s="379" t="s">
        <v>678</v>
      </c>
      <c r="K145" s="381" t="s">
        <v>781</v>
      </c>
      <c r="L145" s="381">
        <v>610</v>
      </c>
      <c r="M145" s="15"/>
      <c r="N145" s="395"/>
      <c r="O145" s="395"/>
      <c r="P145" s="329">
        <v>555.2</v>
      </c>
      <c r="Q145" s="329"/>
      <c r="R145" s="329"/>
      <c r="S145" s="329"/>
    </row>
    <row r="146" spans="1:19" ht="12.75">
      <c r="A146" s="101">
        <v>925</v>
      </c>
      <c r="B146" s="265" t="s">
        <v>422</v>
      </c>
      <c r="C146" s="11"/>
      <c r="D146" s="10"/>
      <c r="E146" s="10"/>
      <c r="F146" s="585"/>
      <c r="G146" s="584"/>
      <c r="H146" s="587"/>
      <c r="I146" s="297" t="s">
        <v>572</v>
      </c>
      <c r="J146" s="381" t="s">
        <v>742</v>
      </c>
      <c r="K146" s="381" t="s">
        <v>782</v>
      </c>
      <c r="L146" s="381">
        <v>610</v>
      </c>
      <c r="M146" s="15"/>
      <c r="N146" s="395"/>
      <c r="O146" s="395"/>
      <c r="P146" s="329">
        <v>235.5</v>
      </c>
      <c r="Q146" s="329"/>
      <c r="R146" s="329"/>
      <c r="S146" s="329"/>
    </row>
    <row r="147" spans="1:19" ht="12.75">
      <c r="A147" s="101">
        <v>925</v>
      </c>
      <c r="B147" s="265" t="s">
        <v>422</v>
      </c>
      <c r="C147" s="11"/>
      <c r="D147" s="10"/>
      <c r="E147" s="10"/>
      <c r="F147" s="585"/>
      <c r="G147" s="584"/>
      <c r="H147" s="587"/>
      <c r="I147" s="297" t="s">
        <v>572</v>
      </c>
      <c r="J147" s="381" t="s">
        <v>742</v>
      </c>
      <c r="K147" s="381" t="s">
        <v>783</v>
      </c>
      <c r="L147" s="381">
        <v>240</v>
      </c>
      <c r="M147" s="15"/>
      <c r="N147" s="395">
        <v>2000</v>
      </c>
      <c r="O147" s="395">
        <v>2000</v>
      </c>
      <c r="P147" s="329"/>
      <c r="Q147" s="329"/>
      <c r="R147" s="329"/>
      <c r="S147" s="329"/>
    </row>
    <row r="148" spans="1:19" ht="12.75">
      <c r="A148" s="101">
        <v>925</v>
      </c>
      <c r="B148" s="265" t="s">
        <v>422</v>
      </c>
      <c r="C148" s="11"/>
      <c r="D148" s="10"/>
      <c r="E148" s="10"/>
      <c r="F148" s="585"/>
      <c r="G148" s="584"/>
      <c r="H148" s="587"/>
      <c r="I148" s="297" t="s">
        <v>572</v>
      </c>
      <c r="J148" s="381" t="s">
        <v>742</v>
      </c>
      <c r="K148" s="381" t="s">
        <v>784</v>
      </c>
      <c r="L148" s="381">
        <v>240</v>
      </c>
      <c r="M148" s="15"/>
      <c r="N148" s="395">
        <v>2000</v>
      </c>
      <c r="O148" s="395">
        <v>2000</v>
      </c>
      <c r="P148" s="329">
        <v>2000</v>
      </c>
      <c r="Q148" s="329"/>
      <c r="R148" s="329"/>
      <c r="S148" s="329"/>
    </row>
    <row r="149" spans="1:19" ht="12.75">
      <c r="A149" s="101">
        <v>925</v>
      </c>
      <c r="B149" s="265" t="s">
        <v>422</v>
      </c>
      <c r="C149" s="11"/>
      <c r="D149" s="10"/>
      <c r="E149" s="10"/>
      <c r="F149" s="585"/>
      <c r="G149" s="584"/>
      <c r="H149" s="587"/>
      <c r="I149" s="364" t="s">
        <v>572</v>
      </c>
      <c r="J149" s="379" t="s">
        <v>678</v>
      </c>
      <c r="K149" s="381" t="s">
        <v>785</v>
      </c>
      <c r="L149" s="381">
        <v>240</v>
      </c>
      <c r="M149" s="15"/>
      <c r="N149" s="395">
        <v>219.3</v>
      </c>
      <c r="O149" s="395">
        <v>219.3</v>
      </c>
      <c r="P149" s="329"/>
      <c r="Q149" s="329"/>
      <c r="R149" s="329"/>
      <c r="S149" s="329"/>
    </row>
    <row r="150" spans="1:19" ht="12.75">
      <c r="A150" s="101">
        <v>925</v>
      </c>
      <c r="B150" s="265" t="s">
        <v>422</v>
      </c>
      <c r="C150" s="11"/>
      <c r="D150" s="10"/>
      <c r="E150" s="10"/>
      <c r="F150" s="585"/>
      <c r="G150" s="584"/>
      <c r="H150" s="587"/>
      <c r="I150" s="364" t="s">
        <v>572</v>
      </c>
      <c r="J150" s="379" t="s">
        <v>678</v>
      </c>
      <c r="K150" s="381" t="s">
        <v>786</v>
      </c>
      <c r="L150" s="381">
        <v>240</v>
      </c>
      <c r="M150" s="15"/>
      <c r="N150" s="395">
        <v>174.2</v>
      </c>
      <c r="O150" s="395">
        <v>170</v>
      </c>
      <c r="P150" s="329"/>
      <c r="Q150" s="329"/>
      <c r="R150" s="329"/>
      <c r="S150" s="329"/>
    </row>
    <row r="151" spans="1:19" ht="12.75">
      <c r="A151" s="101">
        <v>925</v>
      </c>
      <c r="B151" s="265" t="s">
        <v>422</v>
      </c>
      <c r="C151" s="11"/>
      <c r="D151" s="10"/>
      <c r="E151" s="10"/>
      <c r="F151" s="507"/>
      <c r="G151" s="562"/>
      <c r="H151" s="588"/>
      <c r="I151" s="364" t="s">
        <v>572</v>
      </c>
      <c r="J151" s="379" t="s">
        <v>678</v>
      </c>
      <c r="K151" s="381" t="s">
        <v>787</v>
      </c>
      <c r="L151" s="381">
        <v>240</v>
      </c>
      <c r="M151" s="15"/>
      <c r="N151" s="395">
        <v>86.6</v>
      </c>
      <c r="O151" s="395">
        <v>79.7</v>
      </c>
      <c r="P151" s="329">
        <v>93.4</v>
      </c>
      <c r="Q151" s="329"/>
      <c r="R151" s="329"/>
      <c r="S151" s="329"/>
    </row>
    <row r="152" spans="1:19" ht="12.75">
      <c r="A152" s="101">
        <v>925</v>
      </c>
      <c r="B152" s="265" t="s">
        <v>422</v>
      </c>
      <c r="C152" s="11"/>
      <c r="D152" s="10"/>
      <c r="E152" s="10"/>
      <c r="F152" s="299"/>
      <c r="G152" s="299"/>
      <c r="H152" s="299"/>
      <c r="I152" s="364" t="s">
        <v>572</v>
      </c>
      <c r="J152" s="379" t="s">
        <v>678</v>
      </c>
      <c r="K152" s="381" t="s">
        <v>788</v>
      </c>
      <c r="L152" s="381">
        <v>240</v>
      </c>
      <c r="M152" s="15"/>
      <c r="N152" s="395">
        <v>766.5</v>
      </c>
      <c r="O152" s="395">
        <v>766.5</v>
      </c>
      <c r="P152" s="329">
        <v>698.3</v>
      </c>
      <c r="Q152" s="329"/>
      <c r="R152" s="329"/>
      <c r="S152" s="329"/>
    </row>
    <row r="153" spans="1:19" ht="12.75">
      <c r="A153" s="101">
        <v>925</v>
      </c>
      <c r="B153" s="265" t="s">
        <v>422</v>
      </c>
      <c r="C153" s="11"/>
      <c r="D153" s="10"/>
      <c r="E153" s="10"/>
      <c r="F153" s="299"/>
      <c r="G153" s="299"/>
      <c r="H153" s="299"/>
      <c r="I153" s="364" t="s">
        <v>572</v>
      </c>
      <c r="J153" s="379" t="s">
        <v>678</v>
      </c>
      <c r="K153" s="381" t="s">
        <v>789</v>
      </c>
      <c r="L153" s="381">
        <v>350</v>
      </c>
      <c r="M153" s="15"/>
      <c r="N153" s="395">
        <v>57.5</v>
      </c>
      <c r="O153" s="395">
        <v>57.5</v>
      </c>
      <c r="P153" s="329"/>
      <c r="Q153" s="329"/>
      <c r="R153" s="329"/>
      <c r="S153" s="329"/>
    </row>
    <row r="154" spans="1:19" ht="12.75">
      <c r="A154" s="101">
        <v>925</v>
      </c>
      <c r="B154" s="265" t="s">
        <v>422</v>
      </c>
      <c r="C154" s="11"/>
      <c r="D154" s="10"/>
      <c r="E154" s="10"/>
      <c r="F154" s="299"/>
      <c r="G154" s="299"/>
      <c r="H154" s="299"/>
      <c r="I154" s="364" t="s">
        <v>572</v>
      </c>
      <c r="J154" s="379" t="s">
        <v>678</v>
      </c>
      <c r="K154" s="381" t="s">
        <v>755</v>
      </c>
      <c r="L154" s="381">
        <v>240</v>
      </c>
      <c r="M154" s="15"/>
      <c r="N154" s="395">
        <v>70</v>
      </c>
      <c r="O154" s="395">
        <v>70</v>
      </c>
      <c r="P154" s="329"/>
      <c r="Q154" s="329"/>
      <c r="R154" s="329"/>
      <c r="S154" s="329"/>
    </row>
    <row r="155" spans="1:19" ht="33.75">
      <c r="A155" s="101">
        <v>926</v>
      </c>
      <c r="B155" s="265" t="s">
        <v>422</v>
      </c>
      <c r="C155" s="11"/>
      <c r="D155" s="310"/>
      <c r="E155" s="10"/>
      <c r="F155" s="312" t="s">
        <v>791</v>
      </c>
      <c r="G155" s="312" t="s">
        <v>669</v>
      </c>
      <c r="H155" s="405" t="s">
        <v>670</v>
      </c>
      <c r="I155" s="297" t="s">
        <v>572</v>
      </c>
      <c r="J155" s="311" t="s">
        <v>677</v>
      </c>
      <c r="K155" s="311" t="s">
        <v>790</v>
      </c>
      <c r="L155" s="311" t="s">
        <v>676</v>
      </c>
      <c r="M155" s="15"/>
      <c r="N155" s="460">
        <v>2148.5</v>
      </c>
      <c r="O155" s="460">
        <v>2148.5</v>
      </c>
      <c r="P155" s="460">
        <v>40.8</v>
      </c>
      <c r="Q155" s="332"/>
      <c r="R155" s="332"/>
      <c r="S155" s="332"/>
    </row>
    <row r="156" spans="1:19" ht="78.75">
      <c r="A156" s="101">
        <v>926</v>
      </c>
      <c r="B156" s="265" t="s">
        <v>422</v>
      </c>
      <c r="C156" s="11"/>
      <c r="D156" s="310"/>
      <c r="E156" s="10"/>
      <c r="F156" s="312" t="s">
        <v>671</v>
      </c>
      <c r="G156" s="313" t="s">
        <v>800</v>
      </c>
      <c r="H156" s="314">
        <v>42005</v>
      </c>
      <c r="I156" s="297" t="s">
        <v>572</v>
      </c>
      <c r="J156" s="311" t="s">
        <v>677</v>
      </c>
      <c r="K156" s="311" t="s">
        <v>793</v>
      </c>
      <c r="L156" s="311" t="s">
        <v>676</v>
      </c>
      <c r="M156" s="15"/>
      <c r="N156" s="460"/>
      <c r="O156" s="460"/>
      <c r="P156" s="460">
        <v>52.1</v>
      </c>
      <c r="Q156" s="332"/>
      <c r="R156" s="332"/>
      <c r="S156" s="332"/>
    </row>
    <row r="157" spans="1:19" ht="78.75">
      <c r="A157" s="101">
        <v>926</v>
      </c>
      <c r="B157" s="265" t="s">
        <v>422</v>
      </c>
      <c r="C157" s="11"/>
      <c r="D157" s="310"/>
      <c r="E157" s="10"/>
      <c r="F157" s="312" t="s">
        <v>672</v>
      </c>
      <c r="G157" s="313" t="s">
        <v>764</v>
      </c>
      <c r="H157" s="314">
        <v>43101</v>
      </c>
      <c r="I157" s="297" t="s">
        <v>572</v>
      </c>
      <c r="J157" s="311" t="s">
        <v>677</v>
      </c>
      <c r="K157" s="311" t="s">
        <v>794</v>
      </c>
      <c r="L157" s="311" t="s">
        <v>676</v>
      </c>
      <c r="M157" s="15"/>
      <c r="N157" s="460"/>
      <c r="O157" s="460"/>
      <c r="P157" s="460">
        <v>62.6</v>
      </c>
      <c r="Q157" s="332"/>
      <c r="R157" s="332"/>
      <c r="S157" s="332"/>
    </row>
    <row r="158" spans="1:19" ht="78.75">
      <c r="A158" s="101">
        <v>926</v>
      </c>
      <c r="B158" s="265" t="s">
        <v>422</v>
      </c>
      <c r="C158" s="11"/>
      <c r="D158" s="310"/>
      <c r="E158" s="10"/>
      <c r="F158" s="312" t="s">
        <v>673</v>
      </c>
      <c r="G158" s="313" t="s">
        <v>764</v>
      </c>
      <c r="H158" s="314">
        <v>42062</v>
      </c>
      <c r="I158" s="297" t="s">
        <v>572</v>
      </c>
      <c r="J158" s="311" t="s">
        <v>677</v>
      </c>
      <c r="K158" s="311" t="s">
        <v>795</v>
      </c>
      <c r="L158" s="311" t="s">
        <v>676</v>
      </c>
      <c r="M158" s="15"/>
      <c r="N158" s="460">
        <v>50</v>
      </c>
      <c r="O158" s="460">
        <v>50</v>
      </c>
      <c r="P158" s="460"/>
      <c r="Q158" s="332"/>
      <c r="R158" s="332"/>
      <c r="S158" s="332"/>
    </row>
    <row r="159" spans="1:19" ht="78.75">
      <c r="A159" s="101">
        <v>926</v>
      </c>
      <c r="B159" s="265" t="s">
        <v>422</v>
      </c>
      <c r="C159" s="11"/>
      <c r="D159" s="310"/>
      <c r="E159" s="10"/>
      <c r="F159" s="312" t="s">
        <v>674</v>
      </c>
      <c r="G159" s="313" t="s">
        <v>800</v>
      </c>
      <c r="H159" s="314">
        <v>42005</v>
      </c>
      <c r="I159" s="297" t="s">
        <v>572</v>
      </c>
      <c r="J159" s="311" t="s">
        <v>678</v>
      </c>
      <c r="K159" s="311" t="s">
        <v>796</v>
      </c>
      <c r="L159" s="311" t="s">
        <v>676</v>
      </c>
      <c r="M159" s="15"/>
      <c r="N159" s="460"/>
      <c r="O159" s="460"/>
      <c r="P159" s="460">
        <v>215</v>
      </c>
      <c r="Q159" s="332">
        <v>215</v>
      </c>
      <c r="R159" s="332">
        <v>215</v>
      </c>
      <c r="S159" s="332">
        <v>215</v>
      </c>
    </row>
    <row r="160" spans="1:19" ht="78.75">
      <c r="A160" s="101">
        <v>926</v>
      </c>
      <c r="B160" s="265" t="s">
        <v>422</v>
      </c>
      <c r="C160" s="11"/>
      <c r="D160" s="310"/>
      <c r="E160" s="10"/>
      <c r="F160" s="312" t="s">
        <v>672</v>
      </c>
      <c r="G160" s="313" t="s">
        <v>800</v>
      </c>
      <c r="H160" s="314">
        <v>43101</v>
      </c>
      <c r="I160" s="297" t="s">
        <v>572</v>
      </c>
      <c r="J160" s="311" t="s">
        <v>572</v>
      </c>
      <c r="K160" s="311" t="s">
        <v>310</v>
      </c>
      <c r="L160" s="311" t="s">
        <v>676</v>
      </c>
      <c r="M160" s="15"/>
      <c r="N160" s="460">
        <v>191.1</v>
      </c>
      <c r="O160" s="460">
        <v>191.1</v>
      </c>
      <c r="P160" s="460">
        <v>289.7</v>
      </c>
      <c r="Q160" s="332"/>
      <c r="R160" s="332"/>
      <c r="S160" s="332"/>
    </row>
    <row r="161" spans="1:19" ht="112.5">
      <c r="A161" s="101">
        <v>926</v>
      </c>
      <c r="B161" s="265" t="s">
        <v>422</v>
      </c>
      <c r="C161" s="11"/>
      <c r="D161" s="310"/>
      <c r="E161" s="10"/>
      <c r="F161" s="312" t="s">
        <v>675</v>
      </c>
      <c r="G161" s="313" t="s">
        <v>800</v>
      </c>
      <c r="H161" s="314">
        <v>42142</v>
      </c>
      <c r="I161" s="297" t="s">
        <v>572</v>
      </c>
      <c r="J161" s="311" t="s">
        <v>677</v>
      </c>
      <c r="K161" s="311" t="s">
        <v>797</v>
      </c>
      <c r="L161" s="311" t="s">
        <v>676</v>
      </c>
      <c r="M161" s="15"/>
      <c r="N161" s="460">
        <v>24099.5</v>
      </c>
      <c r="O161" s="460">
        <v>24099.5</v>
      </c>
      <c r="P161" s="460">
        <v>27481.4</v>
      </c>
      <c r="Q161" s="332">
        <v>30101.5</v>
      </c>
      <c r="R161" s="332">
        <v>30101.5</v>
      </c>
      <c r="S161" s="332">
        <v>30101.5</v>
      </c>
    </row>
    <row r="162" spans="1:19" ht="78.75">
      <c r="A162" s="101">
        <v>926</v>
      </c>
      <c r="B162" s="265" t="s">
        <v>422</v>
      </c>
      <c r="C162" s="11"/>
      <c r="D162" s="10"/>
      <c r="E162" s="10"/>
      <c r="F162" s="312" t="s">
        <v>674</v>
      </c>
      <c r="G162" s="313" t="s">
        <v>764</v>
      </c>
      <c r="H162" s="314">
        <v>42005</v>
      </c>
      <c r="I162" s="297" t="s">
        <v>572</v>
      </c>
      <c r="J162" s="311" t="s">
        <v>677</v>
      </c>
      <c r="K162" s="311" t="s">
        <v>796</v>
      </c>
      <c r="L162" s="311" t="s">
        <v>676</v>
      </c>
      <c r="M162" s="15"/>
      <c r="N162" s="460">
        <v>36</v>
      </c>
      <c r="O162" s="460">
        <v>36</v>
      </c>
      <c r="P162" s="460"/>
      <c r="Q162" s="332"/>
      <c r="R162" s="332"/>
      <c r="S162" s="332"/>
    </row>
    <row r="163" spans="1:19" ht="78.75">
      <c r="A163" s="101">
        <v>926</v>
      </c>
      <c r="B163" s="265" t="s">
        <v>422</v>
      </c>
      <c r="C163" s="11"/>
      <c r="D163" s="10"/>
      <c r="E163" s="10"/>
      <c r="F163" s="312" t="s">
        <v>801</v>
      </c>
      <c r="G163" s="313" t="s">
        <v>800</v>
      </c>
      <c r="H163" s="314">
        <v>42005</v>
      </c>
      <c r="I163" s="297"/>
      <c r="J163" s="297"/>
      <c r="K163" s="297"/>
      <c r="L163" s="297"/>
      <c r="M163" s="15"/>
      <c r="N163" s="461"/>
      <c r="O163" s="461"/>
      <c r="P163" s="461"/>
      <c r="Q163" s="461"/>
      <c r="R163" s="461"/>
      <c r="S163" s="461"/>
    </row>
    <row r="164" spans="1:19" ht="191.25" customHeight="1">
      <c r="A164" s="404">
        <v>902</v>
      </c>
      <c r="B164" s="376" t="s">
        <v>390</v>
      </c>
      <c r="C164" s="87" t="s">
        <v>423</v>
      </c>
      <c r="D164" s="358" t="s">
        <v>358</v>
      </c>
      <c r="E164" s="377" t="s">
        <v>70</v>
      </c>
      <c r="F164" s="40"/>
      <c r="G164" s="40"/>
      <c r="H164" s="40"/>
      <c r="I164" s="51"/>
      <c r="J164" s="34"/>
      <c r="K164" s="35"/>
      <c r="L164" s="36"/>
      <c r="M164" s="41"/>
      <c r="N164" s="324">
        <f aca="true" t="shared" si="14" ref="N164:S164">SUM(N165:N169)</f>
        <v>85</v>
      </c>
      <c r="O164" s="324">
        <f t="shared" si="14"/>
        <v>85</v>
      </c>
      <c r="P164" s="324">
        <f t="shared" si="14"/>
        <v>0</v>
      </c>
      <c r="Q164" s="324">
        <f t="shared" si="14"/>
        <v>0</v>
      </c>
      <c r="R164" s="324">
        <f t="shared" si="14"/>
        <v>0</v>
      </c>
      <c r="S164" s="324">
        <f t="shared" si="14"/>
        <v>0</v>
      </c>
    </row>
    <row r="165" spans="1:19" ht="43.5" customHeight="1">
      <c r="A165" s="101">
        <v>902</v>
      </c>
      <c r="B165" s="265" t="s">
        <v>390</v>
      </c>
      <c r="C165" s="11"/>
      <c r="D165" s="10"/>
      <c r="E165" s="10"/>
      <c r="F165" s="10" t="s">
        <v>76</v>
      </c>
      <c r="G165" s="10" t="s">
        <v>155</v>
      </c>
      <c r="H165" s="10" t="s">
        <v>78</v>
      </c>
      <c r="I165" s="364" t="s">
        <v>678</v>
      </c>
      <c r="J165" s="364" t="s">
        <v>678</v>
      </c>
      <c r="K165" s="123" t="s">
        <v>26</v>
      </c>
      <c r="L165" s="124">
        <v>610</v>
      </c>
      <c r="M165" s="143"/>
      <c r="N165" s="325">
        <v>85</v>
      </c>
      <c r="O165" s="325">
        <v>85</v>
      </c>
      <c r="P165" s="325"/>
      <c r="Q165" s="325"/>
      <c r="R165" s="325"/>
      <c r="S165" s="325"/>
    </row>
    <row r="166" spans="1:19" ht="34.5" customHeight="1">
      <c r="A166" s="101">
        <v>902</v>
      </c>
      <c r="B166" s="265" t="s">
        <v>390</v>
      </c>
      <c r="C166" s="11"/>
      <c r="D166" s="10"/>
      <c r="E166" s="10"/>
      <c r="F166" s="10" t="s">
        <v>351</v>
      </c>
      <c r="G166" s="10" t="s">
        <v>332</v>
      </c>
      <c r="H166" s="10" t="s">
        <v>352</v>
      </c>
      <c r="I166" s="12"/>
      <c r="J166" s="12"/>
      <c r="K166" s="13"/>
      <c r="L166" s="14"/>
      <c r="M166" s="15"/>
      <c r="N166" s="305"/>
      <c r="O166" s="305"/>
      <c r="P166" s="305"/>
      <c r="Q166" s="305"/>
      <c r="R166" s="305"/>
      <c r="S166" s="305"/>
    </row>
    <row r="167" spans="1:19" ht="32.25" customHeight="1">
      <c r="A167" s="101">
        <v>902</v>
      </c>
      <c r="B167" s="265" t="s">
        <v>390</v>
      </c>
      <c r="C167" s="11"/>
      <c r="D167" s="10"/>
      <c r="E167" s="10"/>
      <c r="F167" s="10" t="s">
        <v>58</v>
      </c>
      <c r="G167" s="10" t="s">
        <v>332</v>
      </c>
      <c r="H167" s="10" t="s">
        <v>59</v>
      </c>
      <c r="I167" s="12"/>
      <c r="J167" s="12"/>
      <c r="K167" s="13"/>
      <c r="L167" s="14"/>
      <c r="M167" s="15"/>
      <c r="N167" s="305"/>
      <c r="O167" s="305"/>
      <c r="P167" s="305"/>
      <c r="Q167" s="305"/>
      <c r="R167" s="305"/>
      <c r="S167" s="305"/>
    </row>
    <row r="168" spans="1:19" ht="32.25" customHeight="1">
      <c r="A168" s="101">
        <v>902</v>
      </c>
      <c r="B168" s="265" t="s">
        <v>390</v>
      </c>
      <c r="C168" s="11"/>
      <c r="D168" s="10"/>
      <c r="E168" s="10"/>
      <c r="F168" s="54" t="s">
        <v>61</v>
      </c>
      <c r="G168" s="54" t="s">
        <v>258</v>
      </c>
      <c r="H168" s="54" t="s">
        <v>62</v>
      </c>
      <c r="I168" s="12"/>
      <c r="J168" s="12"/>
      <c r="K168" s="13"/>
      <c r="L168" s="14"/>
      <c r="M168" s="15"/>
      <c r="N168" s="305"/>
      <c r="O168" s="305"/>
      <c r="P168" s="305"/>
      <c r="Q168" s="305"/>
      <c r="R168" s="305"/>
      <c r="S168" s="305"/>
    </row>
    <row r="169" spans="1:19" ht="123.75" customHeight="1">
      <c r="A169" s="101">
        <v>902</v>
      </c>
      <c r="B169" s="265" t="s">
        <v>390</v>
      </c>
      <c r="C169" s="11"/>
      <c r="D169" s="10"/>
      <c r="E169" s="10"/>
      <c r="F169" s="10" t="s">
        <v>237</v>
      </c>
      <c r="G169" s="10" t="s">
        <v>111</v>
      </c>
      <c r="H169" s="10" t="s">
        <v>146</v>
      </c>
      <c r="I169" s="12"/>
      <c r="J169" s="12"/>
      <c r="K169" s="13"/>
      <c r="L169" s="14"/>
      <c r="M169" s="15"/>
      <c r="N169" s="305"/>
      <c r="O169" s="305"/>
      <c r="P169" s="305"/>
      <c r="Q169" s="305"/>
      <c r="R169" s="305"/>
      <c r="S169" s="305"/>
    </row>
    <row r="170" spans="1:19" ht="147">
      <c r="A170" s="404">
        <v>902</v>
      </c>
      <c r="B170" s="376" t="s">
        <v>425</v>
      </c>
      <c r="C170" s="87" t="s">
        <v>424</v>
      </c>
      <c r="D170" s="358" t="s">
        <v>248</v>
      </c>
      <c r="E170" s="377" t="s">
        <v>70</v>
      </c>
      <c r="F170" s="40"/>
      <c r="G170" s="40"/>
      <c r="H170" s="40"/>
      <c r="I170" s="51"/>
      <c r="J170" s="34"/>
      <c r="K170" s="35"/>
      <c r="L170" s="36"/>
      <c r="M170" s="41"/>
      <c r="N170" s="324">
        <f aca="true" t="shared" si="15" ref="N170:S170">SUM(N171:N174)</f>
        <v>1021.6</v>
      </c>
      <c r="O170" s="324">
        <f t="shared" si="15"/>
        <v>1021.4</v>
      </c>
      <c r="P170" s="324">
        <f t="shared" si="15"/>
        <v>0</v>
      </c>
      <c r="Q170" s="324">
        <f t="shared" si="15"/>
        <v>0</v>
      </c>
      <c r="R170" s="324">
        <f t="shared" si="15"/>
        <v>0</v>
      </c>
      <c r="S170" s="324">
        <f t="shared" si="15"/>
        <v>0</v>
      </c>
    </row>
    <row r="171" spans="1:19" ht="45">
      <c r="A171" s="101">
        <v>902</v>
      </c>
      <c r="B171" s="265" t="s">
        <v>425</v>
      </c>
      <c r="C171" s="11"/>
      <c r="D171" s="10"/>
      <c r="E171" s="10"/>
      <c r="F171" s="10" t="s">
        <v>76</v>
      </c>
      <c r="G171" s="10" t="s">
        <v>247</v>
      </c>
      <c r="H171" s="10" t="s">
        <v>78</v>
      </c>
      <c r="I171" s="297" t="s">
        <v>697</v>
      </c>
      <c r="J171" s="297">
        <v>12</v>
      </c>
      <c r="K171" s="13" t="s">
        <v>50</v>
      </c>
      <c r="L171" s="14">
        <v>240</v>
      </c>
      <c r="M171" s="15"/>
      <c r="N171" s="305">
        <v>171.9</v>
      </c>
      <c r="O171" s="305">
        <v>171.9</v>
      </c>
      <c r="P171" s="305"/>
      <c r="Q171" s="305"/>
      <c r="R171" s="305"/>
      <c r="S171" s="305"/>
    </row>
    <row r="172" spans="1:19" ht="36.75" customHeight="1">
      <c r="A172" s="101">
        <v>902</v>
      </c>
      <c r="B172" s="265" t="s">
        <v>425</v>
      </c>
      <c r="C172" s="11"/>
      <c r="D172" s="10"/>
      <c r="E172" s="10"/>
      <c r="F172" s="10" t="s">
        <v>351</v>
      </c>
      <c r="G172" s="10" t="s">
        <v>250</v>
      </c>
      <c r="H172" s="10" t="s">
        <v>352</v>
      </c>
      <c r="I172" s="297" t="s">
        <v>697</v>
      </c>
      <c r="J172" s="297">
        <v>12</v>
      </c>
      <c r="K172" s="13" t="s">
        <v>249</v>
      </c>
      <c r="L172" s="14">
        <v>240</v>
      </c>
      <c r="M172" s="15"/>
      <c r="N172" s="305">
        <v>849.7</v>
      </c>
      <c r="O172" s="305">
        <v>849.5</v>
      </c>
      <c r="P172" s="305"/>
      <c r="Q172" s="305"/>
      <c r="R172" s="305"/>
      <c r="S172" s="305"/>
    </row>
    <row r="173" spans="1:19" ht="38.25" customHeight="1">
      <c r="A173" s="101">
        <v>902</v>
      </c>
      <c r="B173" s="265" t="s">
        <v>425</v>
      </c>
      <c r="C173" s="11"/>
      <c r="D173" s="10"/>
      <c r="E173" s="10"/>
      <c r="F173" s="10" t="s">
        <v>58</v>
      </c>
      <c r="G173" s="10" t="s">
        <v>250</v>
      </c>
      <c r="H173" s="10" t="s">
        <v>59</v>
      </c>
      <c r="I173" s="28"/>
      <c r="J173" s="12"/>
      <c r="K173" s="13"/>
      <c r="L173" s="14"/>
      <c r="M173" s="15"/>
      <c r="N173" s="305"/>
      <c r="O173" s="305"/>
      <c r="P173" s="305"/>
      <c r="Q173" s="305"/>
      <c r="R173" s="305"/>
      <c r="S173" s="305"/>
    </row>
    <row r="174" spans="1:19" ht="69.75" customHeight="1">
      <c r="A174" s="101">
        <v>902</v>
      </c>
      <c r="B174" s="265" t="s">
        <v>425</v>
      </c>
      <c r="C174" s="11"/>
      <c r="D174" s="10"/>
      <c r="E174" s="10"/>
      <c r="F174" s="10" t="s">
        <v>10</v>
      </c>
      <c r="G174" s="10" t="s">
        <v>165</v>
      </c>
      <c r="H174" s="10" t="s">
        <v>131</v>
      </c>
      <c r="I174" s="28"/>
      <c r="J174" s="12"/>
      <c r="K174" s="13"/>
      <c r="L174" s="14"/>
      <c r="M174" s="15"/>
      <c r="N174" s="305"/>
      <c r="O174" s="305"/>
      <c r="P174" s="305"/>
      <c r="Q174" s="305"/>
      <c r="R174" s="305"/>
      <c r="S174" s="305"/>
    </row>
    <row r="175" spans="1:19" ht="141" customHeight="1">
      <c r="A175" s="404">
        <v>902</v>
      </c>
      <c r="B175" s="376" t="s">
        <v>391</v>
      </c>
      <c r="C175" s="87" t="s">
        <v>427</v>
      </c>
      <c r="D175" s="358" t="s">
        <v>426</v>
      </c>
      <c r="E175" s="377" t="s">
        <v>70</v>
      </c>
      <c r="F175" s="40"/>
      <c r="G175" s="40"/>
      <c r="H175" s="40"/>
      <c r="I175" s="51"/>
      <c r="J175" s="34"/>
      <c r="K175" s="35"/>
      <c r="L175" s="36"/>
      <c r="M175" s="41"/>
      <c r="N175" s="324">
        <f aca="true" t="shared" si="16" ref="N175:S175">SUM(N176:N179)</f>
        <v>95</v>
      </c>
      <c r="O175" s="324">
        <f t="shared" si="16"/>
        <v>93.2</v>
      </c>
      <c r="P175" s="324">
        <f t="shared" si="16"/>
        <v>42.2</v>
      </c>
      <c r="Q175" s="324">
        <f t="shared" si="16"/>
        <v>42.2</v>
      </c>
      <c r="R175" s="324">
        <f t="shared" si="16"/>
        <v>42.2</v>
      </c>
      <c r="S175" s="324">
        <f t="shared" si="16"/>
        <v>34.3</v>
      </c>
    </row>
    <row r="176" spans="1:19" ht="58.5" customHeight="1">
      <c r="A176" s="101">
        <v>902</v>
      </c>
      <c r="B176" s="265" t="s">
        <v>391</v>
      </c>
      <c r="C176" s="11"/>
      <c r="D176" s="10"/>
      <c r="E176" s="10"/>
      <c r="F176" s="10" t="s">
        <v>76</v>
      </c>
      <c r="G176" s="10" t="s">
        <v>353</v>
      </c>
      <c r="H176" s="10" t="s">
        <v>78</v>
      </c>
      <c r="I176" s="297" t="s">
        <v>697</v>
      </c>
      <c r="J176" s="297">
        <v>12</v>
      </c>
      <c r="K176" s="13" t="s">
        <v>30</v>
      </c>
      <c r="L176" s="14">
        <v>850</v>
      </c>
      <c r="M176" s="15"/>
      <c r="N176" s="305">
        <v>95</v>
      </c>
      <c r="O176" s="305">
        <v>93.2</v>
      </c>
      <c r="P176" s="305">
        <v>42.2</v>
      </c>
      <c r="Q176" s="305">
        <v>42.2</v>
      </c>
      <c r="R176" s="305">
        <v>42.2</v>
      </c>
      <c r="S176" s="305">
        <v>34.3</v>
      </c>
    </row>
    <row r="177" spans="1:19" ht="35.25" customHeight="1">
      <c r="A177" s="101">
        <v>902</v>
      </c>
      <c r="B177" s="265" t="s">
        <v>391</v>
      </c>
      <c r="C177" s="11"/>
      <c r="D177" s="10"/>
      <c r="E177" s="10"/>
      <c r="F177" s="10" t="s">
        <v>351</v>
      </c>
      <c r="G177" s="10" t="s">
        <v>354</v>
      </c>
      <c r="H177" s="10" t="s">
        <v>352</v>
      </c>
      <c r="I177" s="28"/>
      <c r="J177" s="12"/>
      <c r="K177" s="13"/>
      <c r="L177" s="14"/>
      <c r="M177" s="15"/>
      <c r="N177" s="305"/>
      <c r="O177" s="305"/>
      <c r="P177" s="305"/>
      <c r="Q177" s="305"/>
      <c r="R177" s="305"/>
      <c r="S177" s="305"/>
    </row>
    <row r="178" spans="1:19" ht="35.25" customHeight="1">
      <c r="A178" s="101">
        <v>902</v>
      </c>
      <c r="B178" s="265" t="s">
        <v>391</v>
      </c>
      <c r="C178" s="11"/>
      <c r="D178" s="10"/>
      <c r="E178" s="10"/>
      <c r="F178" s="10" t="s">
        <v>58</v>
      </c>
      <c r="G178" s="10" t="s">
        <v>354</v>
      </c>
      <c r="H178" s="10" t="s">
        <v>59</v>
      </c>
      <c r="I178" s="28"/>
      <c r="J178" s="12"/>
      <c r="K178" s="13"/>
      <c r="L178" s="14"/>
      <c r="M178" s="15"/>
      <c r="N178" s="305"/>
      <c r="O178" s="305"/>
      <c r="P178" s="305"/>
      <c r="Q178" s="305"/>
      <c r="R178" s="305"/>
      <c r="S178" s="305"/>
    </row>
    <row r="179" spans="1:19" ht="149.25" customHeight="1">
      <c r="A179" s="101">
        <v>902</v>
      </c>
      <c r="B179" s="265" t="s">
        <v>391</v>
      </c>
      <c r="C179" s="11"/>
      <c r="D179" s="10"/>
      <c r="E179" s="10"/>
      <c r="F179" s="10" t="s">
        <v>142</v>
      </c>
      <c r="G179" s="10" t="s">
        <v>165</v>
      </c>
      <c r="H179" s="10" t="s">
        <v>143</v>
      </c>
      <c r="I179" s="28"/>
      <c r="J179" s="12"/>
      <c r="K179" s="13"/>
      <c r="L179" s="14"/>
      <c r="M179" s="15"/>
      <c r="N179" s="305"/>
      <c r="O179" s="305"/>
      <c r="P179" s="305"/>
      <c r="Q179" s="305"/>
      <c r="R179" s="305"/>
      <c r="S179" s="305"/>
    </row>
    <row r="180" spans="1:19" ht="56.25" customHeight="1">
      <c r="A180" s="404">
        <v>926</v>
      </c>
      <c r="B180" s="387" t="s">
        <v>680</v>
      </c>
      <c r="C180" s="87" t="s">
        <v>679</v>
      </c>
      <c r="D180" s="358" t="s">
        <v>681</v>
      </c>
      <c r="E180" s="377" t="s">
        <v>70</v>
      </c>
      <c r="F180" s="40"/>
      <c r="G180" s="40"/>
      <c r="H180" s="40"/>
      <c r="I180" s="51"/>
      <c r="J180" s="34"/>
      <c r="K180" s="35"/>
      <c r="L180" s="36"/>
      <c r="M180" s="41"/>
      <c r="N180" s="331">
        <f aca="true" t="shared" si="17" ref="N180:S180">SUM(N181:N189)</f>
        <v>6745.5</v>
      </c>
      <c r="O180" s="331">
        <f t="shared" si="17"/>
        <v>6546.6</v>
      </c>
      <c r="P180" s="331">
        <f t="shared" si="17"/>
        <v>8057.3</v>
      </c>
      <c r="Q180" s="331">
        <f t="shared" si="17"/>
        <v>8442.2</v>
      </c>
      <c r="R180" s="331">
        <f t="shared" si="17"/>
        <v>8442.2</v>
      </c>
      <c r="S180" s="331">
        <f t="shared" si="17"/>
        <v>8442.2</v>
      </c>
    </row>
    <row r="181" spans="1:19" ht="46.5" customHeight="1">
      <c r="A181" s="101">
        <v>926</v>
      </c>
      <c r="B181" s="265" t="s">
        <v>680</v>
      </c>
      <c r="C181" s="11"/>
      <c r="D181" s="10"/>
      <c r="E181" s="10"/>
      <c r="F181" s="476" t="s">
        <v>682</v>
      </c>
      <c r="G181" s="476" t="s">
        <v>683</v>
      </c>
      <c r="H181" s="477" t="s">
        <v>684</v>
      </c>
      <c r="I181" s="297" t="s">
        <v>689</v>
      </c>
      <c r="J181" s="333" t="s">
        <v>573</v>
      </c>
      <c r="K181" s="333" t="s">
        <v>847</v>
      </c>
      <c r="L181" s="311" t="s">
        <v>686</v>
      </c>
      <c r="M181" s="15"/>
      <c r="N181" s="332">
        <v>3024.9</v>
      </c>
      <c r="O181" s="332">
        <v>2832.8</v>
      </c>
      <c r="P181" s="332">
        <f>3298</f>
        <v>3298</v>
      </c>
      <c r="Q181" s="332">
        <v>7628.9</v>
      </c>
      <c r="R181" s="332">
        <v>7628.9</v>
      </c>
      <c r="S181" s="332">
        <v>7628.9</v>
      </c>
    </row>
    <row r="182" spans="1:19" ht="78.75">
      <c r="A182" s="101">
        <v>926</v>
      </c>
      <c r="B182" s="265" t="s">
        <v>680</v>
      </c>
      <c r="C182" s="11"/>
      <c r="D182" s="10"/>
      <c r="E182" s="10"/>
      <c r="F182" s="476" t="s">
        <v>804</v>
      </c>
      <c r="G182" s="478" t="s">
        <v>764</v>
      </c>
      <c r="H182" s="477" t="s">
        <v>685</v>
      </c>
      <c r="I182" s="297" t="s">
        <v>689</v>
      </c>
      <c r="J182" s="334" t="s">
        <v>573</v>
      </c>
      <c r="K182" s="333" t="s">
        <v>847</v>
      </c>
      <c r="L182" s="311" t="s">
        <v>687</v>
      </c>
      <c r="M182" s="15"/>
      <c r="N182" s="332">
        <v>777.3</v>
      </c>
      <c r="O182" s="332">
        <v>774</v>
      </c>
      <c r="P182" s="332">
        <f>858</f>
        <v>858</v>
      </c>
      <c r="Q182" s="332">
        <v>806.7</v>
      </c>
      <c r="R182" s="332">
        <v>806.7</v>
      </c>
      <c r="S182" s="332">
        <v>806.7</v>
      </c>
    </row>
    <row r="183" spans="1:19" ht="44.25" customHeight="1">
      <c r="A183" s="101">
        <v>926</v>
      </c>
      <c r="B183" s="265" t="s">
        <v>680</v>
      </c>
      <c r="C183" s="11"/>
      <c r="D183" s="10"/>
      <c r="E183" s="10"/>
      <c r="F183" s="579" t="s">
        <v>802</v>
      </c>
      <c r="G183" s="580" t="s">
        <v>764</v>
      </c>
      <c r="H183" s="581" t="s">
        <v>803</v>
      </c>
      <c r="I183" s="297" t="s">
        <v>689</v>
      </c>
      <c r="J183" s="334" t="s">
        <v>573</v>
      </c>
      <c r="K183" s="333" t="s">
        <v>847</v>
      </c>
      <c r="L183" s="311" t="s">
        <v>688</v>
      </c>
      <c r="M183" s="15"/>
      <c r="N183" s="332">
        <v>10.6</v>
      </c>
      <c r="O183" s="332">
        <v>7.1</v>
      </c>
      <c r="P183" s="332">
        <f>12.4</f>
        <v>12.4</v>
      </c>
      <c r="Q183" s="332">
        <v>6.6</v>
      </c>
      <c r="R183" s="332">
        <v>6.6</v>
      </c>
      <c r="S183" s="332">
        <v>6.6</v>
      </c>
    </row>
    <row r="184" spans="1:19" ht="12.75">
      <c r="A184" s="101">
        <v>926</v>
      </c>
      <c r="B184" s="265" t="s">
        <v>680</v>
      </c>
      <c r="C184" s="11"/>
      <c r="D184" s="10"/>
      <c r="E184" s="10"/>
      <c r="F184" s="579"/>
      <c r="G184" s="580"/>
      <c r="H184" s="581"/>
      <c r="I184" s="297" t="s">
        <v>689</v>
      </c>
      <c r="J184" s="311" t="s">
        <v>573</v>
      </c>
      <c r="K184" s="311" t="s">
        <v>790</v>
      </c>
      <c r="L184" s="311" t="s">
        <v>687</v>
      </c>
      <c r="M184" s="15"/>
      <c r="N184" s="332">
        <v>98.7</v>
      </c>
      <c r="O184" s="332">
        <v>98.7</v>
      </c>
      <c r="P184" s="332"/>
      <c r="Q184" s="332"/>
      <c r="R184" s="332"/>
      <c r="S184" s="332"/>
    </row>
    <row r="185" spans="1:19" ht="12.75">
      <c r="A185" s="101">
        <v>926</v>
      </c>
      <c r="B185" s="265" t="s">
        <v>680</v>
      </c>
      <c r="C185" s="11"/>
      <c r="D185" s="10"/>
      <c r="E185" s="10"/>
      <c r="F185" s="579"/>
      <c r="G185" s="580"/>
      <c r="H185" s="581"/>
      <c r="I185" s="297" t="s">
        <v>689</v>
      </c>
      <c r="J185" s="311" t="s">
        <v>573</v>
      </c>
      <c r="K185" s="311" t="s">
        <v>813</v>
      </c>
      <c r="L185" s="311" t="s">
        <v>686</v>
      </c>
      <c r="M185" s="15"/>
      <c r="N185" s="332">
        <v>988.2</v>
      </c>
      <c r="O185" s="332">
        <v>988.2</v>
      </c>
      <c r="P185" s="493">
        <f>3831.7</f>
        <v>3831.7</v>
      </c>
      <c r="Q185" s="332"/>
      <c r="R185" s="332"/>
      <c r="S185" s="332"/>
    </row>
    <row r="186" spans="1:19" ht="12.75">
      <c r="A186" s="101">
        <v>926</v>
      </c>
      <c r="B186" s="265" t="s">
        <v>680</v>
      </c>
      <c r="C186" s="11"/>
      <c r="D186" s="10"/>
      <c r="E186" s="10"/>
      <c r="F186" s="579"/>
      <c r="G186" s="580"/>
      <c r="H186" s="581"/>
      <c r="I186" s="297" t="s">
        <v>689</v>
      </c>
      <c r="J186" s="311" t="s">
        <v>573</v>
      </c>
      <c r="K186" s="311" t="s">
        <v>757</v>
      </c>
      <c r="L186" s="311" t="s">
        <v>687</v>
      </c>
      <c r="M186" s="15"/>
      <c r="N186" s="332"/>
      <c r="O186" s="332"/>
      <c r="P186" s="332">
        <v>25.6</v>
      </c>
      <c r="Q186" s="332"/>
      <c r="R186" s="332"/>
      <c r="S186" s="332"/>
    </row>
    <row r="187" spans="1:19" ht="55.5" customHeight="1">
      <c r="A187" s="101">
        <v>926</v>
      </c>
      <c r="B187" s="265" t="s">
        <v>680</v>
      </c>
      <c r="C187" s="11"/>
      <c r="D187" s="10"/>
      <c r="E187" s="10"/>
      <c r="F187" s="548" t="s">
        <v>673</v>
      </c>
      <c r="G187" s="551" t="s">
        <v>764</v>
      </c>
      <c r="H187" s="576">
        <v>42062</v>
      </c>
      <c r="I187" s="297" t="s">
        <v>689</v>
      </c>
      <c r="J187" s="311" t="s">
        <v>573</v>
      </c>
      <c r="K187" s="311" t="s">
        <v>812</v>
      </c>
      <c r="L187" s="311" t="s">
        <v>686</v>
      </c>
      <c r="M187" s="15"/>
      <c r="N187" s="332">
        <v>1803.7</v>
      </c>
      <c r="O187" s="332">
        <v>1803.7</v>
      </c>
      <c r="P187" s="332"/>
      <c r="Q187" s="332"/>
      <c r="R187" s="332"/>
      <c r="S187" s="332"/>
    </row>
    <row r="188" spans="1:19" ht="12.75">
      <c r="A188" s="101">
        <v>926</v>
      </c>
      <c r="B188" s="265" t="s">
        <v>680</v>
      </c>
      <c r="C188" s="11"/>
      <c r="D188" s="10"/>
      <c r="E188" s="10"/>
      <c r="F188" s="549"/>
      <c r="G188" s="552"/>
      <c r="H188" s="577"/>
      <c r="I188" s="297" t="s">
        <v>689</v>
      </c>
      <c r="J188" s="406" t="s">
        <v>573</v>
      </c>
      <c r="K188" s="311" t="s">
        <v>848</v>
      </c>
      <c r="L188" s="311" t="s">
        <v>687</v>
      </c>
      <c r="M188" s="15"/>
      <c r="N188" s="332">
        <v>40</v>
      </c>
      <c r="O188" s="332">
        <v>40</v>
      </c>
      <c r="P188" s="332"/>
      <c r="Q188" s="332"/>
      <c r="R188" s="332"/>
      <c r="S188" s="332"/>
    </row>
    <row r="189" spans="1:19" ht="12.75">
      <c r="A189" s="101">
        <v>926</v>
      </c>
      <c r="B189" s="265" t="s">
        <v>680</v>
      </c>
      <c r="C189" s="11"/>
      <c r="D189" s="10"/>
      <c r="E189" s="10"/>
      <c r="F189" s="550"/>
      <c r="G189" s="553"/>
      <c r="H189" s="578"/>
      <c r="I189" s="297" t="s">
        <v>689</v>
      </c>
      <c r="J189" s="335" t="s">
        <v>573</v>
      </c>
      <c r="K189" s="311" t="s">
        <v>849</v>
      </c>
      <c r="L189" s="311" t="s">
        <v>687</v>
      </c>
      <c r="M189" s="15"/>
      <c r="N189" s="332">
        <v>2.1</v>
      </c>
      <c r="O189" s="332">
        <v>2.1</v>
      </c>
      <c r="P189" s="332">
        <v>31.6</v>
      </c>
      <c r="Q189" s="332"/>
      <c r="R189" s="332"/>
      <c r="S189" s="332"/>
    </row>
    <row r="190" spans="1:19" ht="56.25" customHeight="1">
      <c r="A190" s="404">
        <v>902</v>
      </c>
      <c r="B190" s="387" t="s">
        <v>429</v>
      </c>
      <c r="C190" s="87" t="s">
        <v>428</v>
      </c>
      <c r="D190" s="358" t="s">
        <v>356</v>
      </c>
      <c r="E190" s="377" t="s">
        <v>70</v>
      </c>
      <c r="F190" s="40"/>
      <c r="G190" s="40"/>
      <c r="H190" s="40"/>
      <c r="I190" s="51"/>
      <c r="J190" s="34"/>
      <c r="K190" s="35"/>
      <c r="L190" s="36"/>
      <c r="M190" s="41"/>
      <c r="N190" s="324">
        <f aca="true" t="shared" si="18" ref="N190:S190">SUM(N191:N208)</f>
        <v>23911.999999999996</v>
      </c>
      <c r="O190" s="324">
        <f t="shared" si="18"/>
        <v>23907.1</v>
      </c>
      <c r="P190" s="324">
        <f t="shared" si="18"/>
        <v>93730.39999999998</v>
      </c>
      <c r="Q190" s="324">
        <f t="shared" si="18"/>
        <v>24531.5</v>
      </c>
      <c r="R190" s="324">
        <f t="shared" si="18"/>
        <v>24531.5</v>
      </c>
      <c r="S190" s="324">
        <f t="shared" si="18"/>
        <v>24531.5</v>
      </c>
    </row>
    <row r="191" spans="1:19" ht="45">
      <c r="A191" s="101">
        <v>902</v>
      </c>
      <c r="B191" s="265" t="s">
        <v>429</v>
      </c>
      <c r="C191" s="11"/>
      <c r="D191" s="10"/>
      <c r="E191" s="10"/>
      <c r="F191" s="10" t="s">
        <v>76</v>
      </c>
      <c r="G191" s="10" t="s">
        <v>355</v>
      </c>
      <c r="H191" s="10" t="s">
        <v>78</v>
      </c>
      <c r="I191" s="297" t="s">
        <v>689</v>
      </c>
      <c r="J191" s="297" t="s">
        <v>573</v>
      </c>
      <c r="K191" s="297" t="s">
        <v>170</v>
      </c>
      <c r="L191" s="297">
        <v>410</v>
      </c>
      <c r="M191" s="15"/>
      <c r="N191" s="305">
        <v>0</v>
      </c>
      <c r="O191" s="305">
        <v>0</v>
      </c>
      <c r="P191" s="305">
        <v>13000</v>
      </c>
      <c r="Q191" s="305"/>
      <c r="R191" s="305"/>
      <c r="S191" s="305"/>
    </row>
    <row r="192" spans="1:19" ht="45">
      <c r="A192" s="101">
        <v>902</v>
      </c>
      <c r="B192" s="265" t="s">
        <v>429</v>
      </c>
      <c r="C192" s="11"/>
      <c r="D192" s="10"/>
      <c r="E192" s="10"/>
      <c r="F192" s="10" t="s">
        <v>351</v>
      </c>
      <c r="G192" s="10" t="s">
        <v>357</v>
      </c>
      <c r="H192" s="10" t="s">
        <v>352</v>
      </c>
      <c r="I192" s="297" t="s">
        <v>689</v>
      </c>
      <c r="J192" s="297" t="s">
        <v>573</v>
      </c>
      <c r="K192" s="297" t="s">
        <v>368</v>
      </c>
      <c r="L192" s="297">
        <v>410</v>
      </c>
      <c r="M192" s="15"/>
      <c r="N192" s="305">
        <v>0</v>
      </c>
      <c r="O192" s="305">
        <v>0</v>
      </c>
      <c r="P192" s="305">
        <v>55592.9</v>
      </c>
      <c r="Q192" s="305"/>
      <c r="R192" s="305"/>
      <c r="S192" s="305"/>
    </row>
    <row r="193" spans="1:19" ht="33.75">
      <c r="A193" s="101">
        <v>902</v>
      </c>
      <c r="B193" s="265" t="s">
        <v>429</v>
      </c>
      <c r="C193" s="11"/>
      <c r="D193" s="10"/>
      <c r="E193" s="10"/>
      <c r="F193" s="10" t="s">
        <v>58</v>
      </c>
      <c r="G193" s="10" t="s">
        <v>698</v>
      </c>
      <c r="H193" s="10" t="s">
        <v>59</v>
      </c>
      <c r="I193" s="297"/>
      <c r="J193" s="297"/>
      <c r="K193" s="297"/>
      <c r="L193" s="297"/>
      <c r="M193" s="15"/>
      <c r="N193" s="305"/>
      <c r="O193" s="305"/>
      <c r="P193" s="305"/>
      <c r="Q193" s="305"/>
      <c r="R193" s="305"/>
      <c r="S193" s="305"/>
    </row>
    <row r="194" spans="1:19" ht="67.5">
      <c r="A194" s="101">
        <v>902</v>
      </c>
      <c r="B194" s="265" t="s">
        <v>429</v>
      </c>
      <c r="C194" s="11"/>
      <c r="D194" s="10"/>
      <c r="E194" s="10"/>
      <c r="F194" s="10" t="s">
        <v>16</v>
      </c>
      <c r="G194" s="10" t="s">
        <v>165</v>
      </c>
      <c r="H194" s="10" t="s">
        <v>131</v>
      </c>
      <c r="I194" s="297"/>
      <c r="J194" s="297"/>
      <c r="K194" s="297"/>
      <c r="L194" s="297"/>
      <c r="M194" s="15"/>
      <c r="N194" s="305"/>
      <c r="O194" s="305"/>
      <c r="P194" s="305"/>
      <c r="Q194" s="305"/>
      <c r="R194" s="305"/>
      <c r="S194" s="305"/>
    </row>
    <row r="195" spans="1:19" ht="67.5">
      <c r="A195" s="101">
        <v>902</v>
      </c>
      <c r="B195" s="265" t="s">
        <v>429</v>
      </c>
      <c r="C195" s="11"/>
      <c r="D195" s="10"/>
      <c r="E195" s="10"/>
      <c r="F195" s="128" t="s">
        <v>382</v>
      </c>
      <c r="G195" s="299" t="s">
        <v>165</v>
      </c>
      <c r="H195" s="128" t="s">
        <v>383</v>
      </c>
      <c r="I195" s="297"/>
      <c r="J195" s="297"/>
      <c r="K195" s="297"/>
      <c r="L195" s="297"/>
      <c r="M195" s="15"/>
      <c r="N195" s="305"/>
      <c r="O195" s="305"/>
      <c r="P195" s="305"/>
      <c r="Q195" s="305"/>
      <c r="R195" s="305"/>
      <c r="S195" s="305"/>
    </row>
    <row r="196" spans="1:19" ht="61.5" customHeight="1">
      <c r="A196" s="101">
        <v>926</v>
      </c>
      <c r="B196" s="265" t="s">
        <v>429</v>
      </c>
      <c r="C196" s="11"/>
      <c r="D196" s="10"/>
      <c r="E196" s="10"/>
      <c r="F196" s="348" t="s">
        <v>690</v>
      </c>
      <c r="G196" s="407" t="s">
        <v>691</v>
      </c>
      <c r="H196" s="348" t="s">
        <v>692</v>
      </c>
      <c r="I196" s="297" t="s">
        <v>689</v>
      </c>
      <c r="J196" s="345" t="s">
        <v>697</v>
      </c>
      <c r="K196" s="346" t="s">
        <v>806</v>
      </c>
      <c r="L196" s="347" t="s">
        <v>695</v>
      </c>
      <c r="M196" s="15"/>
      <c r="N196" s="332">
        <v>1257.1</v>
      </c>
      <c r="O196" s="332">
        <v>1252.6</v>
      </c>
      <c r="P196" s="332">
        <v>1248.2</v>
      </c>
      <c r="Q196" s="332">
        <v>1309.9</v>
      </c>
      <c r="R196" s="332">
        <v>1309.9</v>
      </c>
      <c r="S196" s="332">
        <v>1309.9</v>
      </c>
    </row>
    <row r="197" spans="1:19" ht="67.5" customHeight="1">
      <c r="A197" s="101">
        <v>926</v>
      </c>
      <c r="B197" s="265" t="s">
        <v>429</v>
      </c>
      <c r="C197" s="11"/>
      <c r="D197" s="10"/>
      <c r="E197" s="10"/>
      <c r="F197" s="563" t="s">
        <v>801</v>
      </c>
      <c r="G197" s="555" t="s">
        <v>764</v>
      </c>
      <c r="H197" s="563" t="s">
        <v>685</v>
      </c>
      <c r="I197" s="297" t="s">
        <v>689</v>
      </c>
      <c r="J197" s="334" t="s">
        <v>697</v>
      </c>
      <c r="K197" s="346" t="s">
        <v>806</v>
      </c>
      <c r="L197" s="347" t="s">
        <v>687</v>
      </c>
      <c r="M197" s="15"/>
      <c r="N197" s="332">
        <v>154.3</v>
      </c>
      <c r="O197" s="332">
        <v>153.9</v>
      </c>
      <c r="P197" s="332">
        <f>56.9+11.7</f>
        <v>68.6</v>
      </c>
      <c r="Q197" s="332">
        <v>57.7</v>
      </c>
      <c r="R197" s="332">
        <v>57.7</v>
      </c>
      <c r="S197" s="332">
        <v>57.7</v>
      </c>
    </row>
    <row r="198" spans="1:19" ht="12.75">
      <c r="A198" s="101">
        <v>926</v>
      </c>
      <c r="B198" s="265" t="s">
        <v>429</v>
      </c>
      <c r="C198" s="11"/>
      <c r="D198" s="10"/>
      <c r="E198" s="10"/>
      <c r="F198" s="564"/>
      <c r="G198" s="557"/>
      <c r="H198" s="564"/>
      <c r="I198" s="297" t="s">
        <v>689</v>
      </c>
      <c r="J198" s="334" t="s">
        <v>697</v>
      </c>
      <c r="K198" s="346" t="s">
        <v>806</v>
      </c>
      <c r="L198" s="347" t="s">
        <v>688</v>
      </c>
      <c r="M198" s="15"/>
      <c r="N198" s="332">
        <v>0.6</v>
      </c>
      <c r="O198" s="332">
        <v>0.6</v>
      </c>
      <c r="P198" s="332">
        <v>0.9</v>
      </c>
      <c r="Q198" s="332">
        <v>0.4</v>
      </c>
      <c r="R198" s="332">
        <v>0.4</v>
      </c>
      <c r="S198" s="332">
        <v>0.4</v>
      </c>
    </row>
    <row r="199" spans="1:19" ht="66" customHeight="1">
      <c r="A199" s="101">
        <v>926</v>
      </c>
      <c r="B199" s="265" t="s">
        <v>429</v>
      </c>
      <c r="C199" s="11"/>
      <c r="D199" s="10"/>
      <c r="E199" s="10"/>
      <c r="F199" s="563" t="s">
        <v>802</v>
      </c>
      <c r="G199" s="555" t="s">
        <v>764</v>
      </c>
      <c r="H199" s="563" t="s">
        <v>805</v>
      </c>
      <c r="I199" s="297" t="s">
        <v>689</v>
      </c>
      <c r="J199" s="347" t="s">
        <v>573</v>
      </c>
      <c r="K199" s="347" t="s">
        <v>807</v>
      </c>
      <c r="L199" s="347" t="s">
        <v>696</v>
      </c>
      <c r="M199" s="15"/>
      <c r="N199" s="332">
        <v>74.8</v>
      </c>
      <c r="O199" s="332">
        <v>74.8</v>
      </c>
      <c r="P199" s="332"/>
      <c r="Q199" s="332"/>
      <c r="R199" s="332"/>
      <c r="S199" s="332"/>
    </row>
    <row r="200" spans="1:19" ht="12.75">
      <c r="A200" s="101">
        <v>926</v>
      </c>
      <c r="B200" s="265" t="s">
        <v>429</v>
      </c>
      <c r="C200" s="11"/>
      <c r="D200" s="10"/>
      <c r="E200" s="10"/>
      <c r="F200" s="564"/>
      <c r="G200" s="557"/>
      <c r="H200" s="564"/>
      <c r="I200" s="297" t="s">
        <v>689</v>
      </c>
      <c r="J200" s="347" t="s">
        <v>573</v>
      </c>
      <c r="K200" s="347" t="s">
        <v>757</v>
      </c>
      <c r="L200" s="347" t="s">
        <v>676</v>
      </c>
      <c r="M200" s="15"/>
      <c r="N200" s="332"/>
      <c r="O200" s="332"/>
      <c r="P200" s="332">
        <v>19.4</v>
      </c>
      <c r="Q200" s="332"/>
      <c r="R200" s="332"/>
      <c r="S200" s="332"/>
    </row>
    <row r="201" spans="1:19" ht="42" customHeight="1">
      <c r="A201" s="101">
        <v>926</v>
      </c>
      <c r="B201" s="265" t="s">
        <v>429</v>
      </c>
      <c r="C201" s="11"/>
      <c r="D201" s="10"/>
      <c r="E201" s="10"/>
      <c r="F201" s="548" t="s">
        <v>673</v>
      </c>
      <c r="G201" s="555" t="s">
        <v>764</v>
      </c>
      <c r="H201" s="558">
        <v>42062</v>
      </c>
      <c r="I201" s="297" t="s">
        <v>689</v>
      </c>
      <c r="J201" s="347" t="s">
        <v>573</v>
      </c>
      <c r="K201" s="347" t="s">
        <v>808</v>
      </c>
      <c r="L201" s="347" t="s">
        <v>676</v>
      </c>
      <c r="M201" s="15"/>
      <c r="N201" s="332">
        <v>13485.6</v>
      </c>
      <c r="O201" s="332">
        <v>13485.6</v>
      </c>
      <c r="P201" s="493">
        <f>13813.6</f>
        <v>13813.6</v>
      </c>
      <c r="Q201" s="332">
        <f>21130.9+2032.6</f>
        <v>23163.5</v>
      </c>
      <c r="R201" s="332">
        <f>21130.9+2032.6</f>
        <v>23163.5</v>
      </c>
      <c r="S201" s="332">
        <f>21130.9+2032.6</f>
        <v>23163.5</v>
      </c>
    </row>
    <row r="202" spans="1:19" ht="12.75">
      <c r="A202" s="101">
        <v>926</v>
      </c>
      <c r="B202" s="265" t="s">
        <v>429</v>
      </c>
      <c r="C202" s="11"/>
      <c r="D202" s="10"/>
      <c r="E202" s="10"/>
      <c r="F202" s="549"/>
      <c r="G202" s="556"/>
      <c r="H202" s="559"/>
      <c r="I202" s="297" t="s">
        <v>689</v>
      </c>
      <c r="J202" s="347" t="s">
        <v>573</v>
      </c>
      <c r="K202" s="347" t="s">
        <v>809</v>
      </c>
      <c r="L202" s="347" t="s">
        <v>676</v>
      </c>
      <c r="M202" s="15"/>
      <c r="N202" s="332">
        <v>1063.2</v>
      </c>
      <c r="O202" s="332">
        <v>1063.2</v>
      </c>
      <c r="P202" s="493"/>
      <c r="Q202" s="332"/>
      <c r="R202" s="332"/>
      <c r="S202" s="332"/>
    </row>
    <row r="203" spans="1:19" ht="12.75">
      <c r="A203" s="101">
        <v>926</v>
      </c>
      <c r="B203" s="265" t="s">
        <v>429</v>
      </c>
      <c r="C203" s="11"/>
      <c r="D203" s="10"/>
      <c r="E203" s="10"/>
      <c r="F203" s="549"/>
      <c r="G203" s="556"/>
      <c r="H203" s="559"/>
      <c r="I203" s="297" t="s">
        <v>689</v>
      </c>
      <c r="J203" s="347" t="s">
        <v>573</v>
      </c>
      <c r="K203" s="347" t="s">
        <v>810</v>
      </c>
      <c r="L203" s="347" t="s">
        <v>676</v>
      </c>
      <c r="M203" s="15"/>
      <c r="N203" s="332">
        <v>118.1</v>
      </c>
      <c r="O203" s="332">
        <v>118.1</v>
      </c>
      <c r="P203" s="493"/>
      <c r="Q203" s="332"/>
      <c r="R203" s="332"/>
      <c r="S203" s="332"/>
    </row>
    <row r="204" spans="1:19" ht="12.75">
      <c r="A204" s="101">
        <v>926</v>
      </c>
      <c r="B204" s="265" t="s">
        <v>429</v>
      </c>
      <c r="C204" s="11"/>
      <c r="D204" s="10"/>
      <c r="E204" s="10"/>
      <c r="F204" s="550"/>
      <c r="G204" s="557"/>
      <c r="H204" s="560"/>
      <c r="I204" s="297" t="s">
        <v>689</v>
      </c>
      <c r="J204" s="347" t="s">
        <v>573</v>
      </c>
      <c r="K204" s="347" t="s">
        <v>790</v>
      </c>
      <c r="L204" s="347" t="s">
        <v>676</v>
      </c>
      <c r="M204" s="15"/>
      <c r="N204" s="332">
        <v>1715.1</v>
      </c>
      <c r="O204" s="332">
        <v>1715.1</v>
      </c>
      <c r="P204" s="493">
        <v>714.4</v>
      </c>
      <c r="Q204" s="332"/>
      <c r="R204" s="332"/>
      <c r="S204" s="332"/>
    </row>
    <row r="205" spans="1:19" ht="55.5" customHeight="1">
      <c r="A205" s="101">
        <v>926</v>
      </c>
      <c r="B205" s="265" t="s">
        <v>429</v>
      </c>
      <c r="C205" s="11"/>
      <c r="D205" s="10"/>
      <c r="E205" s="10"/>
      <c r="F205" s="348" t="s">
        <v>693</v>
      </c>
      <c r="G205" s="348" t="s">
        <v>691</v>
      </c>
      <c r="H205" s="348" t="s">
        <v>694</v>
      </c>
      <c r="I205" s="297" t="s">
        <v>689</v>
      </c>
      <c r="J205" s="347" t="s">
        <v>573</v>
      </c>
      <c r="K205" s="347" t="s">
        <v>811</v>
      </c>
      <c r="L205" s="347" t="s">
        <v>676</v>
      </c>
      <c r="M205" s="15"/>
      <c r="N205" s="332">
        <v>491.6</v>
      </c>
      <c r="O205" s="332">
        <v>491.6</v>
      </c>
      <c r="P205" s="493">
        <f>275.2</f>
        <v>275.2</v>
      </c>
      <c r="Q205" s="332"/>
      <c r="R205" s="332"/>
      <c r="S205" s="332"/>
    </row>
    <row r="206" spans="1:19" ht="12.75">
      <c r="A206" s="101">
        <v>926</v>
      </c>
      <c r="B206" s="265" t="s">
        <v>429</v>
      </c>
      <c r="C206" s="11"/>
      <c r="D206" s="10"/>
      <c r="E206" s="10"/>
      <c r="F206" s="349"/>
      <c r="G206" s="349"/>
      <c r="H206" s="349"/>
      <c r="I206" s="297" t="s">
        <v>689</v>
      </c>
      <c r="J206" s="347" t="s">
        <v>573</v>
      </c>
      <c r="K206" s="347" t="s">
        <v>812</v>
      </c>
      <c r="L206" s="347" t="s">
        <v>676</v>
      </c>
      <c r="M206" s="15"/>
      <c r="N206" s="332">
        <v>3586.6</v>
      </c>
      <c r="O206" s="332">
        <v>3586.6</v>
      </c>
      <c r="P206" s="493"/>
      <c r="Q206" s="332"/>
      <c r="R206" s="332"/>
      <c r="S206" s="332"/>
    </row>
    <row r="207" spans="1:19" ht="12.75">
      <c r="A207" s="101">
        <v>926</v>
      </c>
      <c r="B207" s="265" t="s">
        <v>429</v>
      </c>
      <c r="C207" s="11"/>
      <c r="D207" s="10"/>
      <c r="E207" s="10"/>
      <c r="F207" s="349"/>
      <c r="G207" s="349"/>
      <c r="H207" s="349"/>
      <c r="I207" s="297" t="s">
        <v>689</v>
      </c>
      <c r="J207" s="347" t="s">
        <v>573</v>
      </c>
      <c r="K207" s="347" t="s">
        <v>813</v>
      </c>
      <c r="L207" s="347" t="s">
        <v>676</v>
      </c>
      <c r="M207" s="15"/>
      <c r="N207" s="332">
        <v>1965</v>
      </c>
      <c r="O207" s="332">
        <v>1965</v>
      </c>
      <c r="P207" s="493">
        <f>7619.2</f>
        <v>7619.2</v>
      </c>
      <c r="Q207" s="332"/>
      <c r="R207" s="332"/>
      <c r="S207" s="332"/>
    </row>
    <row r="208" spans="1:19" ht="12.75">
      <c r="A208" s="101">
        <v>926</v>
      </c>
      <c r="B208" s="265" t="s">
        <v>429</v>
      </c>
      <c r="C208" s="11"/>
      <c r="D208" s="10"/>
      <c r="E208" s="10"/>
      <c r="F208" s="349"/>
      <c r="G208" s="349"/>
      <c r="H208" s="349"/>
      <c r="I208" s="297" t="s">
        <v>689</v>
      </c>
      <c r="J208" s="347" t="s">
        <v>573</v>
      </c>
      <c r="K208" s="347" t="s">
        <v>814</v>
      </c>
      <c r="L208" s="347" t="s">
        <v>676</v>
      </c>
      <c r="M208" s="15"/>
      <c r="N208" s="332"/>
      <c r="O208" s="332"/>
      <c r="P208" s="493">
        <v>1378</v>
      </c>
      <c r="Q208" s="332"/>
      <c r="R208" s="332"/>
      <c r="S208" s="332"/>
    </row>
    <row r="209" spans="1:19" ht="81" customHeight="1">
      <c r="A209" s="87">
        <v>902</v>
      </c>
      <c r="B209" s="387" t="s">
        <v>431</v>
      </c>
      <c r="C209" s="87" t="s">
        <v>430</v>
      </c>
      <c r="D209" s="358" t="s">
        <v>217</v>
      </c>
      <c r="E209" s="40" t="s">
        <v>70</v>
      </c>
      <c r="F209" s="498"/>
      <c r="G209" s="498"/>
      <c r="H209" s="498"/>
      <c r="I209" s="498"/>
      <c r="J209" s="498"/>
      <c r="K209" s="498"/>
      <c r="L209" s="498"/>
      <c r="M209" s="498"/>
      <c r="N209" s="324">
        <f aca="true" t="shared" si="19" ref="N209:S209">SUM(N210:N214)</f>
        <v>0</v>
      </c>
      <c r="O209" s="324">
        <f t="shared" si="19"/>
        <v>0</v>
      </c>
      <c r="P209" s="324">
        <f t="shared" si="19"/>
        <v>2</v>
      </c>
      <c r="Q209" s="324">
        <f t="shared" si="19"/>
        <v>2</v>
      </c>
      <c r="R209" s="324">
        <f t="shared" si="19"/>
        <v>2</v>
      </c>
      <c r="S209" s="324">
        <f t="shared" si="19"/>
        <v>2</v>
      </c>
    </row>
    <row r="210" spans="1:19" ht="47.25" customHeight="1">
      <c r="A210" s="101">
        <v>902</v>
      </c>
      <c r="B210" s="265" t="s">
        <v>431</v>
      </c>
      <c r="C210" s="11"/>
      <c r="D210" s="10"/>
      <c r="E210" s="10"/>
      <c r="F210" s="10" t="s">
        <v>76</v>
      </c>
      <c r="G210" s="10" t="s">
        <v>82</v>
      </c>
      <c r="H210" s="10" t="s">
        <v>78</v>
      </c>
      <c r="I210" s="297" t="s">
        <v>677</v>
      </c>
      <c r="J210" s="297" t="s">
        <v>678</v>
      </c>
      <c r="K210" s="297" t="s">
        <v>205</v>
      </c>
      <c r="L210" s="297">
        <v>240</v>
      </c>
      <c r="M210" s="15">
        <v>0</v>
      </c>
      <c r="N210" s="305">
        <v>0</v>
      </c>
      <c r="O210" s="305">
        <v>0</v>
      </c>
      <c r="P210" s="305">
        <v>2</v>
      </c>
      <c r="Q210" s="305">
        <v>2</v>
      </c>
      <c r="R210" s="305">
        <v>2</v>
      </c>
      <c r="S210" s="305">
        <v>2</v>
      </c>
    </row>
    <row r="211" spans="1:19" ht="33.75">
      <c r="A211" s="101">
        <v>902</v>
      </c>
      <c r="B211" s="265" t="s">
        <v>431</v>
      </c>
      <c r="C211" s="11"/>
      <c r="D211" s="10"/>
      <c r="E211" s="10"/>
      <c r="F211" s="10" t="s">
        <v>108</v>
      </c>
      <c r="G211" s="10" t="s">
        <v>109</v>
      </c>
      <c r="H211" s="10" t="s">
        <v>110</v>
      </c>
      <c r="I211" s="12"/>
      <c r="J211" s="12"/>
      <c r="K211" s="13"/>
      <c r="L211" s="14"/>
      <c r="M211" s="15"/>
      <c r="N211" s="305"/>
      <c r="O211" s="305"/>
      <c r="P211" s="305"/>
      <c r="Q211" s="305"/>
      <c r="R211" s="305"/>
      <c r="S211" s="305"/>
    </row>
    <row r="212" spans="1:19" ht="45">
      <c r="A212" s="101">
        <v>902</v>
      </c>
      <c r="B212" s="265" t="s">
        <v>431</v>
      </c>
      <c r="C212" s="11"/>
      <c r="D212" s="10"/>
      <c r="E212" s="10"/>
      <c r="F212" s="10" t="s">
        <v>351</v>
      </c>
      <c r="G212" s="10" t="s">
        <v>322</v>
      </c>
      <c r="H212" s="10" t="s">
        <v>352</v>
      </c>
      <c r="I212" s="12"/>
      <c r="J212" s="12"/>
      <c r="K212" s="13"/>
      <c r="L212" s="14"/>
      <c r="M212" s="15"/>
      <c r="N212" s="305"/>
      <c r="O212" s="305"/>
      <c r="P212" s="305"/>
      <c r="Q212" s="305"/>
      <c r="R212" s="305"/>
      <c r="S212" s="305"/>
    </row>
    <row r="213" spans="1:19" ht="45">
      <c r="A213" s="101">
        <v>902</v>
      </c>
      <c r="B213" s="265" t="s">
        <v>431</v>
      </c>
      <c r="C213" s="11"/>
      <c r="D213" s="10"/>
      <c r="E213" s="10"/>
      <c r="F213" s="10" t="s">
        <v>58</v>
      </c>
      <c r="G213" s="10" t="s">
        <v>322</v>
      </c>
      <c r="H213" s="10" t="s">
        <v>59</v>
      </c>
      <c r="I213" s="12"/>
      <c r="J213" s="12"/>
      <c r="K213" s="13"/>
      <c r="L213" s="14"/>
      <c r="M213" s="15"/>
      <c r="N213" s="305"/>
      <c r="O213" s="305"/>
      <c r="P213" s="305"/>
      <c r="Q213" s="305"/>
      <c r="R213" s="305"/>
      <c r="S213" s="305"/>
    </row>
    <row r="214" spans="1:19" ht="70.5" customHeight="1">
      <c r="A214" s="101">
        <v>902</v>
      </c>
      <c r="B214" s="265" t="s">
        <v>431</v>
      </c>
      <c r="C214" s="11"/>
      <c r="D214" s="10"/>
      <c r="E214" s="10"/>
      <c r="F214" s="10" t="s">
        <v>17</v>
      </c>
      <c r="G214" s="10" t="s">
        <v>165</v>
      </c>
      <c r="H214" s="10" t="s">
        <v>12</v>
      </c>
      <c r="I214" s="12"/>
      <c r="J214" s="12"/>
      <c r="K214" s="13"/>
      <c r="L214" s="14"/>
      <c r="M214" s="15"/>
      <c r="N214" s="305"/>
      <c r="O214" s="305"/>
      <c r="P214" s="305"/>
      <c r="Q214" s="305"/>
      <c r="R214" s="305"/>
      <c r="S214" s="305"/>
    </row>
    <row r="215" spans="1:19" ht="102" customHeight="1">
      <c r="A215" s="87">
        <v>902</v>
      </c>
      <c r="B215" s="387" t="s">
        <v>433</v>
      </c>
      <c r="C215" s="87" t="s">
        <v>432</v>
      </c>
      <c r="D215" s="358" t="s">
        <v>312</v>
      </c>
      <c r="E215" s="377" t="s">
        <v>70</v>
      </c>
      <c r="F215" s="498"/>
      <c r="G215" s="498"/>
      <c r="H215" s="498"/>
      <c r="I215" s="498"/>
      <c r="J215" s="498"/>
      <c r="K215" s="498"/>
      <c r="L215" s="498"/>
      <c r="M215" s="498"/>
      <c r="N215" s="324">
        <f aca="true" t="shared" si="20" ref="N215:S215">SUM(N216:N219)</f>
        <v>65.5</v>
      </c>
      <c r="O215" s="324">
        <f t="shared" si="20"/>
        <v>65.5</v>
      </c>
      <c r="P215" s="324">
        <f t="shared" si="20"/>
        <v>83.5</v>
      </c>
      <c r="Q215" s="324">
        <f t="shared" si="20"/>
        <v>83.5</v>
      </c>
      <c r="R215" s="324">
        <f t="shared" si="20"/>
        <v>83.5</v>
      </c>
      <c r="S215" s="324">
        <f t="shared" si="20"/>
        <v>0</v>
      </c>
    </row>
    <row r="216" spans="1:19" ht="51.75" customHeight="1">
      <c r="A216" s="101">
        <v>902</v>
      </c>
      <c r="B216" s="265" t="s">
        <v>433</v>
      </c>
      <c r="C216" s="11"/>
      <c r="D216" s="10"/>
      <c r="E216" s="10"/>
      <c r="F216" s="10" t="s">
        <v>76</v>
      </c>
      <c r="G216" s="10" t="s">
        <v>83</v>
      </c>
      <c r="H216" s="10" t="s">
        <v>78</v>
      </c>
      <c r="I216" s="297" t="s">
        <v>697</v>
      </c>
      <c r="J216" s="297">
        <v>12</v>
      </c>
      <c r="K216" s="297" t="s">
        <v>1</v>
      </c>
      <c r="L216" s="297">
        <v>240</v>
      </c>
      <c r="M216" s="15">
        <v>310</v>
      </c>
      <c r="N216" s="305">
        <v>65.5</v>
      </c>
      <c r="O216" s="305">
        <v>65.5</v>
      </c>
      <c r="P216" s="305">
        <v>83.5</v>
      </c>
      <c r="Q216" s="305">
        <v>83.5</v>
      </c>
      <c r="R216" s="305">
        <v>83.5</v>
      </c>
      <c r="S216" s="305"/>
    </row>
    <row r="217" spans="1:19" ht="45">
      <c r="A217" s="101">
        <v>902</v>
      </c>
      <c r="B217" s="265" t="s">
        <v>433</v>
      </c>
      <c r="C217" s="11"/>
      <c r="D217" s="10"/>
      <c r="E217" s="10"/>
      <c r="F217" s="10" t="s">
        <v>351</v>
      </c>
      <c r="G217" s="10" t="s">
        <v>323</v>
      </c>
      <c r="H217" s="10" t="s">
        <v>352</v>
      </c>
      <c r="I217" s="12"/>
      <c r="J217" s="12"/>
      <c r="K217" s="13"/>
      <c r="L217" s="14"/>
      <c r="M217" s="15"/>
      <c r="N217" s="305"/>
      <c r="O217" s="305"/>
      <c r="P217" s="305"/>
      <c r="Q217" s="305"/>
      <c r="R217" s="305"/>
      <c r="S217" s="305"/>
    </row>
    <row r="218" spans="1:19" ht="45">
      <c r="A218" s="101">
        <v>902</v>
      </c>
      <c r="B218" s="265" t="s">
        <v>433</v>
      </c>
      <c r="C218" s="11"/>
      <c r="D218" s="10"/>
      <c r="E218" s="10"/>
      <c r="F218" s="10" t="s">
        <v>58</v>
      </c>
      <c r="G218" s="10" t="s">
        <v>323</v>
      </c>
      <c r="H218" s="10" t="s">
        <v>59</v>
      </c>
      <c r="I218" s="12"/>
      <c r="J218" s="12"/>
      <c r="K218" s="13"/>
      <c r="L218" s="14"/>
      <c r="M218" s="15"/>
      <c r="N218" s="305"/>
      <c r="O218" s="305"/>
      <c r="P218" s="305"/>
      <c r="Q218" s="305"/>
      <c r="R218" s="305"/>
      <c r="S218" s="305"/>
    </row>
    <row r="219" spans="1:19" ht="57" customHeight="1">
      <c r="A219" s="101">
        <v>902</v>
      </c>
      <c r="B219" s="265" t="s">
        <v>433</v>
      </c>
      <c r="C219" s="11"/>
      <c r="D219" s="10"/>
      <c r="E219" s="10"/>
      <c r="F219" s="10" t="s">
        <v>32</v>
      </c>
      <c r="G219" s="10" t="s">
        <v>111</v>
      </c>
      <c r="H219" s="10" t="s">
        <v>131</v>
      </c>
      <c r="I219" s="12"/>
      <c r="J219" s="12"/>
      <c r="K219" s="13"/>
      <c r="L219" s="14"/>
      <c r="M219" s="15"/>
      <c r="N219" s="305"/>
      <c r="O219" s="305"/>
      <c r="P219" s="305"/>
      <c r="Q219" s="305"/>
      <c r="R219" s="305"/>
      <c r="S219" s="305"/>
    </row>
    <row r="220" spans="1:19" ht="57.75" customHeight="1">
      <c r="A220" s="87">
        <v>902</v>
      </c>
      <c r="B220" s="387" t="s">
        <v>435</v>
      </c>
      <c r="C220" s="87" t="s">
        <v>434</v>
      </c>
      <c r="D220" s="53" t="s">
        <v>191</v>
      </c>
      <c r="E220" s="377" t="s">
        <v>70</v>
      </c>
      <c r="F220" s="40"/>
      <c r="G220" s="40"/>
      <c r="H220" s="40"/>
      <c r="I220" s="34"/>
      <c r="J220" s="34"/>
      <c r="K220" s="35"/>
      <c r="L220" s="36"/>
      <c r="M220" s="41"/>
      <c r="N220" s="331">
        <f aca="true" t="shared" si="21" ref="N220:S220">SUM(N221:N221)</f>
        <v>9</v>
      </c>
      <c r="O220" s="331">
        <f t="shared" si="21"/>
        <v>9</v>
      </c>
      <c r="P220" s="331">
        <f t="shared" si="21"/>
        <v>9</v>
      </c>
      <c r="Q220" s="331">
        <f t="shared" si="21"/>
        <v>9</v>
      </c>
      <c r="R220" s="331">
        <f t="shared" si="21"/>
        <v>9</v>
      </c>
      <c r="S220" s="331">
        <f t="shared" si="21"/>
        <v>9</v>
      </c>
    </row>
    <row r="221" spans="1:19" ht="45.75" customHeight="1">
      <c r="A221" s="101">
        <v>902</v>
      </c>
      <c r="B221" s="265" t="s">
        <v>435</v>
      </c>
      <c r="C221" s="11"/>
      <c r="D221" s="10"/>
      <c r="E221" s="10"/>
      <c r="F221" s="10" t="s">
        <v>76</v>
      </c>
      <c r="G221" s="10" t="s">
        <v>192</v>
      </c>
      <c r="H221" s="10" t="s">
        <v>78</v>
      </c>
      <c r="I221" s="297" t="s">
        <v>742</v>
      </c>
      <c r="J221" s="297" t="s">
        <v>697</v>
      </c>
      <c r="K221" s="13" t="s">
        <v>2</v>
      </c>
      <c r="L221" s="14">
        <v>240</v>
      </c>
      <c r="M221" s="15">
        <v>0</v>
      </c>
      <c r="N221" s="305">
        <v>9</v>
      </c>
      <c r="O221" s="305">
        <v>9</v>
      </c>
      <c r="P221" s="305">
        <v>9</v>
      </c>
      <c r="Q221" s="305">
        <v>9</v>
      </c>
      <c r="R221" s="305">
        <v>9</v>
      </c>
      <c r="S221" s="305">
        <v>9</v>
      </c>
    </row>
    <row r="222" spans="1:19" ht="36" customHeight="1">
      <c r="A222" s="101">
        <v>902</v>
      </c>
      <c r="B222" s="265" t="s">
        <v>435</v>
      </c>
      <c r="C222" s="11"/>
      <c r="D222" s="10"/>
      <c r="E222" s="10"/>
      <c r="F222" s="10" t="s">
        <v>351</v>
      </c>
      <c r="G222" s="10" t="s">
        <v>324</v>
      </c>
      <c r="H222" s="10" t="s">
        <v>352</v>
      </c>
      <c r="I222" s="12"/>
      <c r="J222" s="12"/>
      <c r="K222" s="13"/>
      <c r="L222" s="14"/>
      <c r="M222" s="15"/>
      <c r="N222" s="305"/>
      <c r="O222" s="305"/>
      <c r="P222" s="305"/>
      <c r="Q222" s="305"/>
      <c r="R222" s="305"/>
      <c r="S222" s="305"/>
    </row>
    <row r="223" spans="1:19" ht="36" customHeight="1">
      <c r="A223" s="101">
        <v>902</v>
      </c>
      <c r="B223" s="265" t="s">
        <v>435</v>
      </c>
      <c r="C223" s="11"/>
      <c r="D223" s="10"/>
      <c r="E223" s="10"/>
      <c r="F223" s="10" t="s">
        <v>58</v>
      </c>
      <c r="G223" s="10" t="s">
        <v>324</v>
      </c>
      <c r="H223" s="10" t="s">
        <v>59</v>
      </c>
      <c r="I223" s="12"/>
      <c r="J223" s="12"/>
      <c r="K223" s="13"/>
      <c r="L223" s="14"/>
      <c r="M223" s="15"/>
      <c r="N223" s="305"/>
      <c r="O223" s="305"/>
      <c r="P223" s="305"/>
      <c r="Q223" s="305"/>
      <c r="R223" s="305"/>
      <c r="S223" s="305"/>
    </row>
    <row r="224" spans="1:19" ht="58.5" customHeight="1">
      <c r="A224" s="101">
        <v>902</v>
      </c>
      <c r="B224" s="265" t="s">
        <v>435</v>
      </c>
      <c r="C224" s="11"/>
      <c r="D224" s="10"/>
      <c r="E224" s="10"/>
      <c r="F224" s="10" t="s">
        <v>18</v>
      </c>
      <c r="G224" s="10" t="s">
        <v>172</v>
      </c>
      <c r="H224" s="10" t="s">
        <v>19</v>
      </c>
      <c r="I224" s="12"/>
      <c r="J224" s="12"/>
      <c r="K224" s="13"/>
      <c r="L224" s="14"/>
      <c r="M224" s="15"/>
      <c r="N224" s="305"/>
      <c r="O224" s="305"/>
      <c r="P224" s="305"/>
      <c r="Q224" s="305"/>
      <c r="R224" s="305"/>
      <c r="S224" s="305"/>
    </row>
    <row r="225" spans="1:19" ht="57" customHeight="1">
      <c r="A225" s="87">
        <v>902</v>
      </c>
      <c r="B225" s="387" t="s">
        <v>436</v>
      </c>
      <c r="C225" s="87" t="s">
        <v>437</v>
      </c>
      <c r="D225" s="358" t="s">
        <v>171</v>
      </c>
      <c r="E225" s="377" t="s">
        <v>70</v>
      </c>
      <c r="F225" s="498"/>
      <c r="G225" s="498"/>
      <c r="H225" s="498"/>
      <c r="I225" s="498"/>
      <c r="J225" s="498"/>
      <c r="K225" s="498"/>
      <c r="L225" s="498"/>
      <c r="M225" s="498"/>
      <c r="N225" s="324">
        <f aca="true" t="shared" si="22" ref="N225:S225">SUM(N226:N227)</f>
        <v>10.5</v>
      </c>
      <c r="O225" s="324">
        <f t="shared" si="22"/>
        <v>10.5</v>
      </c>
      <c r="P225" s="324">
        <f t="shared" si="22"/>
        <v>2</v>
      </c>
      <c r="Q225" s="324">
        <f t="shared" si="22"/>
        <v>41.9</v>
      </c>
      <c r="R225" s="324">
        <f t="shared" si="22"/>
        <v>2</v>
      </c>
      <c r="S225" s="324">
        <f t="shared" si="22"/>
        <v>2</v>
      </c>
    </row>
    <row r="226" spans="1:19" ht="48" customHeight="1">
      <c r="A226" s="101">
        <v>902</v>
      </c>
      <c r="B226" s="265" t="s">
        <v>436</v>
      </c>
      <c r="C226" s="11"/>
      <c r="D226" s="10"/>
      <c r="E226" s="10"/>
      <c r="F226" s="10" t="s">
        <v>76</v>
      </c>
      <c r="G226" s="10" t="s">
        <v>84</v>
      </c>
      <c r="H226" s="10" t="s">
        <v>78</v>
      </c>
      <c r="I226" s="297" t="s">
        <v>677</v>
      </c>
      <c r="J226" s="297" t="s">
        <v>678</v>
      </c>
      <c r="K226" s="13" t="s">
        <v>206</v>
      </c>
      <c r="L226" s="14">
        <v>240</v>
      </c>
      <c r="M226" s="15">
        <v>0</v>
      </c>
      <c r="N226" s="305">
        <v>10.5</v>
      </c>
      <c r="O226" s="305">
        <v>10.5</v>
      </c>
      <c r="P226" s="305">
        <v>2</v>
      </c>
      <c r="Q226" s="305">
        <v>41.9</v>
      </c>
      <c r="R226" s="305">
        <v>2</v>
      </c>
      <c r="S226" s="305">
        <v>2</v>
      </c>
    </row>
    <row r="227" spans="1:19" ht="45.75" customHeight="1">
      <c r="A227" s="101">
        <v>902</v>
      </c>
      <c r="B227" s="265" t="s">
        <v>436</v>
      </c>
      <c r="C227" s="11"/>
      <c r="D227" s="10"/>
      <c r="E227" s="10"/>
      <c r="F227" s="10" t="s">
        <v>105</v>
      </c>
      <c r="G227" s="10" t="s">
        <v>106</v>
      </c>
      <c r="H227" s="10" t="s">
        <v>107</v>
      </c>
      <c r="I227" s="12"/>
      <c r="J227" s="12"/>
      <c r="K227" s="13"/>
      <c r="L227" s="14"/>
      <c r="M227" s="15"/>
      <c r="N227" s="305"/>
      <c r="O227" s="305"/>
      <c r="P227" s="305"/>
      <c r="Q227" s="305"/>
      <c r="R227" s="305"/>
      <c r="S227" s="305"/>
    </row>
    <row r="228" spans="1:19" ht="36" customHeight="1">
      <c r="A228" s="101">
        <v>902</v>
      </c>
      <c r="B228" s="265" t="s">
        <v>436</v>
      </c>
      <c r="C228" s="11"/>
      <c r="D228" s="10"/>
      <c r="E228" s="10"/>
      <c r="F228" s="10" t="s">
        <v>314</v>
      </c>
      <c r="G228" s="10" t="s">
        <v>112</v>
      </c>
      <c r="H228" s="10" t="s">
        <v>316</v>
      </c>
      <c r="I228" s="12"/>
      <c r="J228" s="12"/>
      <c r="K228" s="13"/>
      <c r="L228" s="14"/>
      <c r="M228" s="15"/>
      <c r="N228" s="305"/>
      <c r="O228" s="305"/>
      <c r="P228" s="305"/>
      <c r="Q228" s="305"/>
      <c r="R228" s="305"/>
      <c r="S228" s="305"/>
    </row>
    <row r="229" spans="1:19" ht="35.25" customHeight="1">
      <c r="A229" s="101">
        <v>902</v>
      </c>
      <c r="B229" s="265" t="s">
        <v>436</v>
      </c>
      <c r="C229" s="11"/>
      <c r="D229" s="10"/>
      <c r="E229" s="10"/>
      <c r="F229" s="10" t="s">
        <v>351</v>
      </c>
      <c r="G229" s="10" t="s">
        <v>325</v>
      </c>
      <c r="H229" s="10" t="s">
        <v>352</v>
      </c>
      <c r="I229" s="12"/>
      <c r="J229" s="12"/>
      <c r="K229" s="13"/>
      <c r="L229" s="14"/>
      <c r="M229" s="15"/>
      <c r="N229" s="305"/>
      <c r="O229" s="305"/>
      <c r="P229" s="305"/>
      <c r="Q229" s="305"/>
      <c r="R229" s="305"/>
      <c r="S229" s="305"/>
    </row>
    <row r="230" spans="1:19" ht="36" customHeight="1">
      <c r="A230" s="101">
        <v>902</v>
      </c>
      <c r="B230" s="265" t="s">
        <v>436</v>
      </c>
      <c r="C230" s="11"/>
      <c r="D230" s="10"/>
      <c r="E230" s="10"/>
      <c r="F230" s="10" t="s">
        <v>58</v>
      </c>
      <c r="G230" s="10" t="s">
        <v>325</v>
      </c>
      <c r="H230" s="10" t="s">
        <v>59</v>
      </c>
      <c r="I230" s="12"/>
      <c r="J230" s="12"/>
      <c r="K230" s="13"/>
      <c r="L230" s="14"/>
      <c r="M230" s="15"/>
      <c r="N230" s="305"/>
      <c r="O230" s="305"/>
      <c r="P230" s="305"/>
      <c r="Q230" s="305"/>
      <c r="R230" s="305"/>
      <c r="S230" s="305"/>
    </row>
    <row r="231" spans="1:19" ht="56.25">
      <c r="A231" s="101">
        <v>902</v>
      </c>
      <c r="B231" s="265" t="s">
        <v>436</v>
      </c>
      <c r="C231" s="11"/>
      <c r="D231" s="10"/>
      <c r="E231" s="10"/>
      <c r="F231" s="10" t="s">
        <v>198</v>
      </c>
      <c r="G231" s="10" t="s">
        <v>165</v>
      </c>
      <c r="H231" s="10" t="s">
        <v>180</v>
      </c>
      <c r="I231" s="12"/>
      <c r="J231" s="12"/>
      <c r="K231" s="13"/>
      <c r="L231" s="14"/>
      <c r="M231" s="15"/>
      <c r="N231" s="305"/>
      <c r="O231" s="305"/>
      <c r="P231" s="305"/>
      <c r="Q231" s="305"/>
      <c r="R231" s="305"/>
      <c r="S231" s="305"/>
    </row>
    <row r="232" spans="1:19" ht="69" customHeight="1">
      <c r="A232" s="101">
        <v>902</v>
      </c>
      <c r="B232" s="265" t="s">
        <v>436</v>
      </c>
      <c r="C232" s="11"/>
      <c r="D232" s="10"/>
      <c r="E232" s="10"/>
      <c r="F232" s="10" t="s">
        <v>13</v>
      </c>
      <c r="G232" s="10" t="s">
        <v>165</v>
      </c>
      <c r="H232" s="10" t="s">
        <v>12</v>
      </c>
      <c r="I232" s="12"/>
      <c r="J232" s="12"/>
      <c r="K232" s="13"/>
      <c r="L232" s="14"/>
      <c r="M232" s="15"/>
      <c r="N232" s="305"/>
      <c r="O232" s="305"/>
      <c r="P232" s="305"/>
      <c r="Q232" s="305"/>
      <c r="R232" s="305"/>
      <c r="S232" s="305"/>
    </row>
    <row r="233" spans="1:19" ht="39" customHeight="1">
      <c r="A233" s="87">
        <v>902</v>
      </c>
      <c r="B233" s="387" t="s">
        <v>439</v>
      </c>
      <c r="C233" s="87" t="s">
        <v>438</v>
      </c>
      <c r="D233" s="358" t="s">
        <v>440</v>
      </c>
      <c r="E233" s="377" t="s">
        <v>70</v>
      </c>
      <c r="F233" s="498"/>
      <c r="G233" s="498"/>
      <c r="H233" s="498"/>
      <c r="I233" s="498"/>
      <c r="J233" s="498"/>
      <c r="K233" s="498"/>
      <c r="L233" s="498"/>
      <c r="M233" s="498"/>
      <c r="N233" s="324">
        <f aca="true" t="shared" si="23" ref="N233:S233">SUM(N234:N237)</f>
        <v>210</v>
      </c>
      <c r="O233" s="324">
        <f t="shared" si="23"/>
        <v>210</v>
      </c>
      <c r="P233" s="324">
        <f t="shared" si="23"/>
        <v>69.6</v>
      </c>
      <c r="Q233" s="324">
        <f t="shared" si="23"/>
        <v>98.8</v>
      </c>
      <c r="R233" s="324">
        <f t="shared" si="23"/>
        <v>0</v>
      </c>
      <c r="S233" s="324">
        <f t="shared" si="23"/>
        <v>0</v>
      </c>
    </row>
    <row r="234" spans="1:19" ht="51" customHeight="1">
      <c r="A234" s="101">
        <v>902</v>
      </c>
      <c r="B234" s="265" t="s">
        <v>439</v>
      </c>
      <c r="C234" s="11"/>
      <c r="D234" s="10"/>
      <c r="E234" s="10"/>
      <c r="F234" s="10" t="s">
        <v>76</v>
      </c>
      <c r="G234" s="10" t="s">
        <v>85</v>
      </c>
      <c r="H234" s="10" t="s">
        <v>78</v>
      </c>
      <c r="I234" s="297" t="s">
        <v>697</v>
      </c>
      <c r="J234" s="297" t="s">
        <v>743</v>
      </c>
      <c r="K234" s="13" t="s">
        <v>29</v>
      </c>
      <c r="L234" s="14">
        <v>360</v>
      </c>
      <c r="M234" s="15">
        <v>0</v>
      </c>
      <c r="N234" s="305">
        <v>210</v>
      </c>
      <c r="O234" s="305">
        <v>210</v>
      </c>
      <c r="P234" s="305"/>
      <c r="Q234" s="305"/>
      <c r="R234" s="305"/>
      <c r="S234" s="305"/>
    </row>
    <row r="235" spans="1:19" ht="33.75" customHeight="1">
      <c r="A235" s="101">
        <v>902</v>
      </c>
      <c r="B235" s="265" t="s">
        <v>439</v>
      </c>
      <c r="C235" s="11"/>
      <c r="D235" s="10"/>
      <c r="E235" s="10"/>
      <c r="F235" s="10" t="s">
        <v>351</v>
      </c>
      <c r="G235" s="10" t="s">
        <v>326</v>
      </c>
      <c r="H235" s="10" t="s">
        <v>352</v>
      </c>
      <c r="I235" s="297" t="s">
        <v>697</v>
      </c>
      <c r="J235" s="297" t="s">
        <v>743</v>
      </c>
      <c r="K235" s="13" t="s">
        <v>245</v>
      </c>
      <c r="L235" s="14">
        <v>240</v>
      </c>
      <c r="M235" s="15">
        <v>0</v>
      </c>
      <c r="N235" s="305">
        <v>0</v>
      </c>
      <c r="O235" s="305">
        <v>0</v>
      </c>
      <c r="P235" s="305">
        <v>69.6</v>
      </c>
      <c r="Q235" s="305">
        <v>98.8</v>
      </c>
      <c r="R235" s="305"/>
      <c r="S235" s="305"/>
    </row>
    <row r="236" spans="1:19" ht="33.75" customHeight="1">
      <c r="A236" s="101">
        <v>902</v>
      </c>
      <c r="B236" s="265" t="s">
        <v>439</v>
      </c>
      <c r="C236" s="135"/>
      <c r="D236" s="138"/>
      <c r="E236" s="138"/>
      <c r="F236" s="10" t="s">
        <v>58</v>
      </c>
      <c r="G236" s="10" t="s">
        <v>326</v>
      </c>
      <c r="H236" s="10" t="s">
        <v>59</v>
      </c>
      <c r="I236" s="12"/>
      <c r="J236" s="12"/>
      <c r="K236" s="13"/>
      <c r="L236" s="14"/>
      <c r="M236" s="15"/>
      <c r="N236" s="305"/>
      <c r="O236" s="305"/>
      <c r="P236" s="305"/>
      <c r="Q236" s="305"/>
      <c r="R236" s="305"/>
      <c r="S236" s="305"/>
    </row>
    <row r="237" spans="1:19" ht="68.25" customHeight="1">
      <c r="A237" s="101">
        <v>902</v>
      </c>
      <c r="B237" s="265" t="s">
        <v>439</v>
      </c>
      <c r="C237" s="11"/>
      <c r="D237" s="10"/>
      <c r="E237" s="10"/>
      <c r="F237" s="10" t="s">
        <v>276</v>
      </c>
      <c r="G237" s="10" t="s">
        <v>111</v>
      </c>
      <c r="H237" s="10" t="s">
        <v>149</v>
      </c>
      <c r="I237" s="12"/>
      <c r="J237" s="12"/>
      <c r="K237" s="13"/>
      <c r="L237" s="14"/>
      <c r="M237" s="15"/>
      <c r="N237" s="305"/>
      <c r="O237" s="305"/>
      <c r="P237" s="305"/>
      <c r="Q237" s="305"/>
      <c r="R237" s="305"/>
      <c r="S237" s="305"/>
    </row>
    <row r="238" spans="1:19" ht="24.75" customHeight="1">
      <c r="A238" s="87">
        <v>902</v>
      </c>
      <c r="B238" s="387" t="s">
        <v>442</v>
      </c>
      <c r="C238" s="87" t="s">
        <v>441</v>
      </c>
      <c r="D238" s="358" t="s">
        <v>443</v>
      </c>
      <c r="E238" s="377" t="s">
        <v>70</v>
      </c>
      <c r="F238" s="498"/>
      <c r="G238" s="498"/>
      <c r="H238" s="498"/>
      <c r="I238" s="498"/>
      <c r="J238" s="498"/>
      <c r="K238" s="498"/>
      <c r="L238" s="498"/>
      <c r="M238" s="498"/>
      <c r="N238" s="324">
        <f aca="true" t="shared" si="24" ref="N238:S238">SUM(N239:N242)</f>
        <v>5.5</v>
      </c>
      <c r="O238" s="324">
        <f t="shared" si="24"/>
        <v>5.5</v>
      </c>
      <c r="P238" s="324">
        <f t="shared" si="24"/>
        <v>265</v>
      </c>
      <c r="Q238" s="324">
        <f t="shared" si="24"/>
        <v>295.7</v>
      </c>
      <c r="R238" s="324">
        <f t="shared" si="24"/>
        <v>295.7</v>
      </c>
      <c r="S238" s="324">
        <f t="shared" si="24"/>
        <v>295.7</v>
      </c>
    </row>
    <row r="239" spans="1:19" ht="48" customHeight="1">
      <c r="A239" s="101">
        <v>902</v>
      </c>
      <c r="B239" s="265" t="s">
        <v>442</v>
      </c>
      <c r="C239" s="11"/>
      <c r="D239" s="10"/>
      <c r="E239" s="10"/>
      <c r="F239" s="10" t="s">
        <v>76</v>
      </c>
      <c r="G239" s="10" t="s">
        <v>85</v>
      </c>
      <c r="H239" s="10" t="s">
        <v>78</v>
      </c>
      <c r="I239" s="297" t="s">
        <v>573</v>
      </c>
      <c r="J239" s="297" t="s">
        <v>747</v>
      </c>
      <c r="K239" s="13" t="s">
        <v>52</v>
      </c>
      <c r="L239" s="14">
        <v>110</v>
      </c>
      <c r="M239" s="15"/>
      <c r="N239" s="305">
        <v>0</v>
      </c>
      <c r="O239" s="305">
        <v>0</v>
      </c>
      <c r="P239" s="305">
        <v>209.3</v>
      </c>
      <c r="Q239" s="305">
        <v>293</v>
      </c>
      <c r="R239" s="305">
        <v>293</v>
      </c>
      <c r="S239" s="305">
        <v>293</v>
      </c>
    </row>
    <row r="240" spans="1:19" ht="33.75" customHeight="1">
      <c r="A240" s="101">
        <v>902</v>
      </c>
      <c r="B240" s="265" t="s">
        <v>442</v>
      </c>
      <c r="C240" s="11"/>
      <c r="D240" s="10"/>
      <c r="E240" s="10"/>
      <c r="F240" s="10" t="s">
        <v>351</v>
      </c>
      <c r="G240" s="10" t="s">
        <v>326</v>
      </c>
      <c r="H240" s="10" t="s">
        <v>352</v>
      </c>
      <c r="I240" s="297" t="s">
        <v>573</v>
      </c>
      <c r="J240" s="297">
        <v>13</v>
      </c>
      <c r="K240" s="13" t="s">
        <v>52</v>
      </c>
      <c r="L240" s="14">
        <v>240</v>
      </c>
      <c r="M240" s="15"/>
      <c r="N240" s="305">
        <v>0</v>
      </c>
      <c r="O240" s="305">
        <v>0</v>
      </c>
      <c r="P240" s="305">
        <v>55.7</v>
      </c>
      <c r="Q240" s="305">
        <v>2.7</v>
      </c>
      <c r="R240" s="305">
        <v>2.7</v>
      </c>
      <c r="S240" s="305">
        <v>2.7</v>
      </c>
    </row>
    <row r="241" spans="1:19" ht="33.75" customHeight="1">
      <c r="A241" s="101">
        <v>902</v>
      </c>
      <c r="B241" s="265" t="s">
        <v>442</v>
      </c>
      <c r="C241" s="135"/>
      <c r="D241" s="138"/>
      <c r="E241" s="138"/>
      <c r="F241" s="10" t="s">
        <v>58</v>
      </c>
      <c r="G241" s="10" t="s">
        <v>326</v>
      </c>
      <c r="H241" s="10" t="s">
        <v>59</v>
      </c>
      <c r="I241" s="297" t="s">
        <v>697</v>
      </c>
      <c r="J241" s="297">
        <v>12</v>
      </c>
      <c r="K241" s="13" t="s">
        <v>52</v>
      </c>
      <c r="L241" s="14">
        <v>240</v>
      </c>
      <c r="M241" s="15"/>
      <c r="N241" s="305">
        <v>5.5</v>
      </c>
      <c r="O241" s="305">
        <v>5.5</v>
      </c>
      <c r="P241" s="305">
        <v>0</v>
      </c>
      <c r="Q241" s="305"/>
      <c r="R241" s="305"/>
      <c r="S241" s="305"/>
    </row>
    <row r="242" spans="1:19" ht="90" customHeight="1">
      <c r="A242" s="101">
        <v>902</v>
      </c>
      <c r="B242" s="265" t="s">
        <v>442</v>
      </c>
      <c r="C242" s="11"/>
      <c r="D242" s="10"/>
      <c r="E242" s="10"/>
      <c r="F242" s="10" t="s">
        <v>340</v>
      </c>
      <c r="G242" s="10" t="s">
        <v>111</v>
      </c>
      <c r="H242" s="10" t="s">
        <v>147</v>
      </c>
      <c r="I242" s="12"/>
      <c r="J242" s="12"/>
      <c r="K242" s="13"/>
      <c r="L242" s="14"/>
      <c r="M242" s="15"/>
      <c r="N242" s="305"/>
      <c r="O242" s="305"/>
      <c r="P242" s="305"/>
      <c r="Q242" s="305"/>
      <c r="R242" s="305"/>
      <c r="S242" s="305"/>
    </row>
    <row r="243" spans="1:19" ht="45" customHeight="1">
      <c r="A243" s="87">
        <v>902</v>
      </c>
      <c r="B243" s="387" t="s">
        <v>445</v>
      </c>
      <c r="C243" s="87" t="s">
        <v>444</v>
      </c>
      <c r="D243" s="358" t="s">
        <v>482</v>
      </c>
      <c r="E243" s="377" t="s">
        <v>70</v>
      </c>
      <c r="F243" s="498"/>
      <c r="G243" s="498"/>
      <c r="H243" s="498"/>
      <c r="I243" s="498"/>
      <c r="J243" s="498"/>
      <c r="K243" s="498"/>
      <c r="L243" s="498"/>
      <c r="M243" s="498"/>
      <c r="N243" s="324">
        <f aca="true" t="shared" si="25" ref="N243:S243">SUM(N244:N248)</f>
        <v>1269.8</v>
      </c>
      <c r="O243" s="324">
        <f t="shared" si="25"/>
        <v>1256.8</v>
      </c>
      <c r="P243" s="324">
        <f t="shared" si="25"/>
        <v>972</v>
      </c>
      <c r="Q243" s="324">
        <f t="shared" si="25"/>
        <v>1091</v>
      </c>
      <c r="R243" s="324">
        <f t="shared" si="25"/>
        <v>700</v>
      </c>
      <c r="S243" s="324">
        <f t="shared" si="25"/>
        <v>0</v>
      </c>
    </row>
    <row r="244" spans="1:19" ht="46.5" customHeight="1">
      <c r="A244" s="101">
        <v>902</v>
      </c>
      <c r="B244" s="265" t="s">
        <v>445</v>
      </c>
      <c r="C244" s="11"/>
      <c r="D244" s="10"/>
      <c r="E244" s="10"/>
      <c r="F244" s="10" t="s">
        <v>76</v>
      </c>
      <c r="G244" s="10" t="s">
        <v>85</v>
      </c>
      <c r="H244" s="10" t="s">
        <v>78</v>
      </c>
      <c r="I244" s="297" t="s">
        <v>573</v>
      </c>
      <c r="J244" s="297">
        <v>13</v>
      </c>
      <c r="K244" s="13" t="s">
        <v>3</v>
      </c>
      <c r="L244" s="14">
        <v>630</v>
      </c>
      <c r="M244" s="15">
        <v>310</v>
      </c>
      <c r="N244" s="305">
        <v>600</v>
      </c>
      <c r="O244" s="305">
        <v>600</v>
      </c>
      <c r="P244" s="305">
        <v>600</v>
      </c>
      <c r="Q244" s="305">
        <v>700</v>
      </c>
      <c r="R244" s="305">
        <v>700</v>
      </c>
      <c r="S244" s="305"/>
    </row>
    <row r="245" spans="1:19" ht="36.75" customHeight="1">
      <c r="A245" s="101">
        <v>902</v>
      </c>
      <c r="B245" s="265" t="s">
        <v>445</v>
      </c>
      <c r="C245" s="11"/>
      <c r="D245" s="10"/>
      <c r="E245" s="10"/>
      <c r="F245" s="10" t="s">
        <v>351</v>
      </c>
      <c r="G245" s="10" t="s">
        <v>326</v>
      </c>
      <c r="H245" s="10" t="s">
        <v>352</v>
      </c>
      <c r="I245" s="297" t="s">
        <v>573</v>
      </c>
      <c r="J245" s="297">
        <v>13</v>
      </c>
      <c r="K245" s="13" t="s">
        <v>348</v>
      </c>
      <c r="L245" s="14">
        <v>630</v>
      </c>
      <c r="M245" s="15">
        <v>0</v>
      </c>
      <c r="N245" s="305">
        <v>669.8</v>
      </c>
      <c r="O245" s="305">
        <v>656.8</v>
      </c>
      <c r="P245" s="305">
        <v>372</v>
      </c>
      <c r="Q245" s="305">
        <v>391</v>
      </c>
      <c r="R245" s="305"/>
      <c r="S245" s="305"/>
    </row>
    <row r="246" spans="1:19" ht="38.25" customHeight="1">
      <c r="A246" s="101">
        <v>902</v>
      </c>
      <c r="B246" s="265" t="s">
        <v>445</v>
      </c>
      <c r="C246" s="135"/>
      <c r="D246" s="138"/>
      <c r="E246" s="138"/>
      <c r="F246" s="10" t="s">
        <v>58</v>
      </c>
      <c r="G246" s="10" t="s">
        <v>326</v>
      </c>
      <c r="H246" s="10" t="s">
        <v>59</v>
      </c>
      <c r="I246" s="12"/>
      <c r="J246" s="12"/>
      <c r="K246" s="13"/>
      <c r="L246" s="14"/>
      <c r="M246" s="15"/>
      <c r="N246" s="305"/>
      <c r="O246" s="305"/>
      <c r="P246" s="305"/>
      <c r="Q246" s="305"/>
      <c r="R246" s="305"/>
      <c r="S246" s="305"/>
    </row>
    <row r="247" spans="1:19" ht="69" customHeight="1">
      <c r="A247" s="101">
        <v>902</v>
      </c>
      <c r="B247" s="265" t="s">
        <v>445</v>
      </c>
      <c r="C247" s="11"/>
      <c r="D247" s="10"/>
      <c r="E247" s="10"/>
      <c r="F247" s="10" t="s">
        <v>33</v>
      </c>
      <c r="G247" s="10" t="s">
        <v>111</v>
      </c>
      <c r="H247" s="10" t="s">
        <v>148</v>
      </c>
      <c r="I247" s="12"/>
      <c r="J247" s="12"/>
      <c r="K247" s="13"/>
      <c r="L247" s="14"/>
      <c r="M247" s="15"/>
      <c r="N247" s="305"/>
      <c r="O247" s="305"/>
      <c r="P247" s="305"/>
      <c r="Q247" s="305"/>
      <c r="R247" s="305"/>
      <c r="S247" s="305"/>
    </row>
    <row r="248" spans="1:19" ht="69" customHeight="1">
      <c r="A248" s="101">
        <v>902</v>
      </c>
      <c r="B248" s="265" t="s">
        <v>445</v>
      </c>
      <c r="C248" s="11"/>
      <c r="D248" s="10"/>
      <c r="E248" s="10"/>
      <c r="F248" s="10" t="s">
        <v>0</v>
      </c>
      <c r="G248" s="10" t="s">
        <v>111</v>
      </c>
      <c r="H248" s="10" t="s">
        <v>150</v>
      </c>
      <c r="I248" s="12"/>
      <c r="J248" s="12"/>
      <c r="K248" s="13"/>
      <c r="L248" s="14"/>
      <c r="M248" s="15"/>
      <c r="N248" s="305"/>
      <c r="O248" s="305"/>
      <c r="P248" s="305"/>
      <c r="Q248" s="305"/>
      <c r="R248" s="305"/>
      <c r="S248" s="305"/>
    </row>
    <row r="249" spans="1:19" ht="45.75" customHeight="1">
      <c r="A249" s="87"/>
      <c r="B249" s="387" t="s">
        <v>447</v>
      </c>
      <c r="C249" s="87" t="s">
        <v>446</v>
      </c>
      <c r="D249" s="358" t="s">
        <v>448</v>
      </c>
      <c r="E249" s="377" t="s">
        <v>70</v>
      </c>
      <c r="F249" s="498"/>
      <c r="G249" s="498"/>
      <c r="H249" s="498"/>
      <c r="I249" s="498"/>
      <c r="J249" s="498"/>
      <c r="K249" s="498"/>
      <c r="L249" s="498"/>
      <c r="M249" s="498"/>
      <c r="N249" s="324">
        <f aca="true" t="shared" si="26" ref="N249:S249">SUM(N250:N267)</f>
        <v>13637.7</v>
      </c>
      <c r="O249" s="324">
        <f t="shared" si="26"/>
        <v>13607.999999999998</v>
      </c>
      <c r="P249" s="324">
        <f t="shared" si="26"/>
        <v>18524.4</v>
      </c>
      <c r="Q249" s="324">
        <f t="shared" si="26"/>
        <v>11107.4</v>
      </c>
      <c r="R249" s="324">
        <f t="shared" si="26"/>
        <v>11107.4</v>
      </c>
      <c r="S249" s="324">
        <f t="shared" si="26"/>
        <v>11107.4</v>
      </c>
    </row>
    <row r="250" spans="1:19" ht="44.25" customHeight="1">
      <c r="A250" s="408">
        <v>902</v>
      </c>
      <c r="B250" s="265" t="s">
        <v>447</v>
      </c>
      <c r="C250" s="409"/>
      <c r="D250" s="10"/>
      <c r="E250" s="10"/>
      <c r="F250" s="10" t="s">
        <v>76</v>
      </c>
      <c r="G250" s="10" t="s">
        <v>222</v>
      </c>
      <c r="H250" s="10" t="s">
        <v>78</v>
      </c>
      <c r="I250" s="297" t="s">
        <v>745</v>
      </c>
      <c r="J250" s="297" t="s">
        <v>573</v>
      </c>
      <c r="K250" s="13" t="s">
        <v>223</v>
      </c>
      <c r="L250" s="14">
        <v>610</v>
      </c>
      <c r="M250" s="15"/>
      <c r="N250" s="305">
        <v>8499.4</v>
      </c>
      <c r="O250" s="305">
        <v>8499.4</v>
      </c>
      <c r="P250" s="305">
        <v>8671.8</v>
      </c>
      <c r="Q250" s="305">
        <v>8793.7</v>
      </c>
      <c r="R250" s="305">
        <v>8793.7</v>
      </c>
      <c r="S250" s="305">
        <v>8793.7</v>
      </c>
    </row>
    <row r="251" spans="1:19" ht="34.5" customHeight="1">
      <c r="A251" s="88">
        <v>902</v>
      </c>
      <c r="B251" s="265" t="s">
        <v>447</v>
      </c>
      <c r="C251" s="409"/>
      <c r="D251" s="10"/>
      <c r="E251" s="10"/>
      <c r="F251" s="10" t="s">
        <v>351</v>
      </c>
      <c r="G251" s="10" t="s">
        <v>224</v>
      </c>
      <c r="H251" s="10" t="s">
        <v>352</v>
      </c>
      <c r="I251" s="297" t="s">
        <v>745</v>
      </c>
      <c r="J251" s="297" t="s">
        <v>573</v>
      </c>
      <c r="K251" s="13" t="s">
        <v>228</v>
      </c>
      <c r="L251" s="14">
        <v>120</v>
      </c>
      <c r="M251" s="15">
        <v>0</v>
      </c>
      <c r="N251" s="305">
        <v>466.6</v>
      </c>
      <c r="O251" s="305">
        <v>464.9</v>
      </c>
      <c r="P251" s="305">
        <f>169.3</f>
        <v>169.3</v>
      </c>
      <c r="Q251" s="305"/>
      <c r="R251" s="305"/>
      <c r="S251" s="305"/>
    </row>
    <row r="252" spans="1:19" ht="36" customHeight="1">
      <c r="A252" s="88">
        <v>902</v>
      </c>
      <c r="B252" s="265" t="s">
        <v>447</v>
      </c>
      <c r="C252" s="409"/>
      <c r="D252" s="10"/>
      <c r="E252" s="10"/>
      <c r="F252" s="10" t="s">
        <v>58</v>
      </c>
      <c r="G252" s="10" t="s">
        <v>224</v>
      </c>
      <c r="H252" s="10" t="s">
        <v>59</v>
      </c>
      <c r="I252" s="297" t="s">
        <v>745</v>
      </c>
      <c r="J252" s="297" t="s">
        <v>573</v>
      </c>
      <c r="K252" s="13" t="s">
        <v>228</v>
      </c>
      <c r="L252" s="14">
        <v>240</v>
      </c>
      <c r="M252" s="15">
        <v>0</v>
      </c>
      <c r="N252" s="305">
        <v>124.8</v>
      </c>
      <c r="O252" s="305">
        <v>119.8</v>
      </c>
      <c r="P252" s="305">
        <v>50.3</v>
      </c>
      <c r="Q252" s="305"/>
      <c r="R252" s="305"/>
      <c r="S252" s="305"/>
    </row>
    <row r="253" spans="1:19" ht="47.25" customHeight="1">
      <c r="A253" s="88">
        <v>902</v>
      </c>
      <c r="B253" s="265" t="s">
        <v>447</v>
      </c>
      <c r="C253" s="409"/>
      <c r="D253" s="10"/>
      <c r="E253" s="10"/>
      <c r="F253" s="10" t="s">
        <v>225</v>
      </c>
      <c r="G253" s="10" t="s">
        <v>226</v>
      </c>
      <c r="H253" s="10" t="s">
        <v>227</v>
      </c>
      <c r="I253" s="297" t="s">
        <v>745</v>
      </c>
      <c r="J253" s="297" t="s">
        <v>573</v>
      </c>
      <c r="K253" s="13" t="s">
        <v>228</v>
      </c>
      <c r="L253" s="14">
        <v>850</v>
      </c>
      <c r="M253" s="15">
        <v>0</v>
      </c>
      <c r="N253" s="305">
        <v>100</v>
      </c>
      <c r="O253" s="305">
        <v>100</v>
      </c>
      <c r="P253" s="305"/>
      <c r="Q253" s="305"/>
      <c r="R253" s="305"/>
      <c r="S253" s="305"/>
    </row>
    <row r="254" spans="1:19" ht="90">
      <c r="A254" s="88">
        <v>902</v>
      </c>
      <c r="B254" s="265" t="s">
        <v>447</v>
      </c>
      <c r="C254" s="409"/>
      <c r="D254" s="10"/>
      <c r="E254" s="10"/>
      <c r="F254" s="10" t="s">
        <v>846</v>
      </c>
      <c r="G254" s="10" t="s">
        <v>111</v>
      </c>
      <c r="H254" s="10" t="s">
        <v>488</v>
      </c>
      <c r="I254" s="297" t="s">
        <v>745</v>
      </c>
      <c r="J254" s="297" t="s">
        <v>573</v>
      </c>
      <c r="K254" s="13" t="s">
        <v>113</v>
      </c>
      <c r="L254" s="14">
        <v>240</v>
      </c>
      <c r="M254" s="15">
        <v>310</v>
      </c>
      <c r="N254" s="305">
        <v>175</v>
      </c>
      <c r="O254" s="305">
        <v>175</v>
      </c>
      <c r="P254" s="305"/>
      <c r="Q254" s="305"/>
      <c r="R254" s="305"/>
      <c r="S254" s="305"/>
    </row>
    <row r="255" spans="1:19" ht="78.75">
      <c r="A255" s="88">
        <v>902</v>
      </c>
      <c r="B255" s="265" t="s">
        <v>447</v>
      </c>
      <c r="C255" s="409"/>
      <c r="D255" s="10"/>
      <c r="E255" s="10"/>
      <c r="F255" s="10" t="s">
        <v>580</v>
      </c>
      <c r="G255" s="10" t="s">
        <v>111</v>
      </c>
      <c r="H255" s="10" t="s">
        <v>230</v>
      </c>
      <c r="I255" s="297" t="s">
        <v>745</v>
      </c>
      <c r="J255" s="297" t="s">
        <v>573</v>
      </c>
      <c r="K255" s="13" t="s">
        <v>113</v>
      </c>
      <c r="L255" s="14">
        <v>610</v>
      </c>
      <c r="M255" s="15">
        <v>310</v>
      </c>
      <c r="N255" s="305">
        <v>1022.5</v>
      </c>
      <c r="O255" s="305">
        <v>1022.1</v>
      </c>
      <c r="P255" s="305"/>
      <c r="Q255" s="305"/>
      <c r="R255" s="305"/>
      <c r="S255" s="305"/>
    </row>
    <row r="256" spans="1:19" ht="70.5" customHeight="1">
      <c r="A256" s="101">
        <v>902</v>
      </c>
      <c r="B256" s="265" t="s">
        <v>447</v>
      </c>
      <c r="C256" s="409"/>
      <c r="D256" s="10"/>
      <c r="E256" s="10"/>
      <c r="F256" s="10" t="s">
        <v>63</v>
      </c>
      <c r="G256" s="10" t="s">
        <v>165</v>
      </c>
      <c r="H256" s="10" t="s">
        <v>64</v>
      </c>
      <c r="I256" s="297" t="s">
        <v>745</v>
      </c>
      <c r="J256" s="297" t="s">
        <v>573</v>
      </c>
      <c r="K256" s="13" t="s">
        <v>554</v>
      </c>
      <c r="L256" s="14">
        <v>410</v>
      </c>
      <c r="M256" s="15">
        <v>310</v>
      </c>
      <c r="N256" s="305">
        <v>0</v>
      </c>
      <c r="O256" s="305">
        <v>0</v>
      </c>
      <c r="P256" s="305">
        <v>320</v>
      </c>
      <c r="Q256" s="305"/>
      <c r="R256" s="305"/>
      <c r="S256" s="305"/>
    </row>
    <row r="257" spans="1:19" ht="56.25">
      <c r="A257" s="101">
        <v>902</v>
      </c>
      <c r="B257" s="265" t="s">
        <v>447</v>
      </c>
      <c r="C257" s="409"/>
      <c r="D257" s="10"/>
      <c r="E257" s="10"/>
      <c r="F257" s="10" t="s">
        <v>231</v>
      </c>
      <c r="G257" s="10" t="s">
        <v>165</v>
      </c>
      <c r="H257" s="10" t="s">
        <v>151</v>
      </c>
      <c r="I257" s="297" t="s">
        <v>745</v>
      </c>
      <c r="J257" s="297" t="s">
        <v>742</v>
      </c>
      <c r="K257" s="13" t="s">
        <v>53</v>
      </c>
      <c r="L257" s="14">
        <v>410</v>
      </c>
      <c r="M257" s="15">
        <v>310</v>
      </c>
      <c r="N257" s="305">
        <v>1624.7</v>
      </c>
      <c r="O257" s="305">
        <v>1613.4</v>
      </c>
      <c r="P257" s="305"/>
      <c r="Q257" s="305"/>
      <c r="R257" s="305"/>
      <c r="S257" s="305"/>
    </row>
    <row r="258" spans="1:19" ht="56.25">
      <c r="A258" s="101">
        <v>902</v>
      </c>
      <c r="B258" s="265" t="s">
        <v>447</v>
      </c>
      <c r="C258" s="409"/>
      <c r="D258" s="10"/>
      <c r="E258" s="10"/>
      <c r="F258" s="10" t="s">
        <v>575</v>
      </c>
      <c r="G258" s="10" t="s">
        <v>111</v>
      </c>
      <c r="H258" s="10" t="s">
        <v>232</v>
      </c>
      <c r="I258" s="297" t="s">
        <v>745</v>
      </c>
      <c r="J258" s="297" t="s">
        <v>742</v>
      </c>
      <c r="K258" s="13" t="s">
        <v>54</v>
      </c>
      <c r="L258" s="14">
        <v>410</v>
      </c>
      <c r="M258" s="15">
        <v>310</v>
      </c>
      <c r="N258" s="305">
        <v>1624.7</v>
      </c>
      <c r="O258" s="305">
        <v>1613.4</v>
      </c>
      <c r="P258" s="305">
        <v>7534.3</v>
      </c>
      <c r="Q258" s="305"/>
      <c r="R258" s="305"/>
      <c r="S258" s="305"/>
    </row>
    <row r="259" spans="1:19" ht="56.25">
      <c r="A259" s="101">
        <v>902</v>
      </c>
      <c r="B259" s="265" t="s">
        <v>447</v>
      </c>
      <c r="C259" s="409"/>
      <c r="D259" s="10"/>
      <c r="E259" s="10"/>
      <c r="F259" s="410" t="s">
        <v>244</v>
      </c>
      <c r="G259" s="10" t="s">
        <v>111</v>
      </c>
      <c r="H259" s="10" t="s">
        <v>243</v>
      </c>
      <c r="I259" s="297"/>
      <c r="J259" s="297"/>
      <c r="K259" s="297"/>
      <c r="L259" s="297"/>
      <c r="M259" s="15"/>
      <c r="N259" s="305"/>
      <c r="O259" s="305"/>
      <c r="P259" s="305"/>
      <c r="Q259" s="305"/>
      <c r="R259" s="305"/>
      <c r="S259" s="305"/>
    </row>
    <row r="260" spans="1:19" ht="56.25">
      <c r="A260" s="101">
        <v>902</v>
      </c>
      <c r="B260" s="265" t="s">
        <v>447</v>
      </c>
      <c r="C260" s="409"/>
      <c r="D260" s="10"/>
      <c r="E260" s="10"/>
      <c r="F260" s="411" t="s">
        <v>490</v>
      </c>
      <c r="G260" s="10" t="s">
        <v>111</v>
      </c>
      <c r="H260" s="10" t="s">
        <v>491</v>
      </c>
      <c r="I260" s="297"/>
      <c r="J260" s="297"/>
      <c r="K260" s="297"/>
      <c r="L260" s="297"/>
      <c r="M260" s="15"/>
      <c r="N260" s="305"/>
      <c r="O260" s="305"/>
      <c r="P260" s="305"/>
      <c r="Q260" s="305"/>
      <c r="R260" s="305"/>
      <c r="S260" s="305"/>
    </row>
    <row r="261" spans="1:19" ht="45.75" customHeight="1">
      <c r="A261" s="101">
        <v>929</v>
      </c>
      <c r="B261" s="265" t="s">
        <v>447</v>
      </c>
      <c r="C261" s="409"/>
      <c r="D261" s="10"/>
      <c r="E261" s="10"/>
      <c r="F261" s="10" t="s">
        <v>76</v>
      </c>
      <c r="G261" s="10" t="s">
        <v>222</v>
      </c>
      <c r="H261" s="10" t="s">
        <v>78</v>
      </c>
      <c r="I261" s="297" t="s">
        <v>745</v>
      </c>
      <c r="J261" s="297" t="s">
        <v>573</v>
      </c>
      <c r="K261" s="13" t="s">
        <v>228</v>
      </c>
      <c r="L261" s="14">
        <v>120</v>
      </c>
      <c r="M261" s="15"/>
      <c r="N261" s="305">
        <v>0</v>
      </c>
      <c r="O261" s="305">
        <v>0</v>
      </c>
      <c r="P261" s="305">
        <v>432.7</v>
      </c>
      <c r="Q261" s="305">
        <v>584.4</v>
      </c>
      <c r="R261" s="305">
        <v>584.4</v>
      </c>
      <c r="S261" s="305">
        <v>584.4</v>
      </c>
    </row>
    <row r="262" spans="1:19" ht="36.75" customHeight="1">
      <c r="A262" s="101">
        <v>929</v>
      </c>
      <c r="B262" s="265" t="s">
        <v>447</v>
      </c>
      <c r="C262" s="409"/>
      <c r="D262" s="10"/>
      <c r="E262" s="10"/>
      <c r="F262" s="10" t="s">
        <v>58</v>
      </c>
      <c r="G262" s="10" t="s">
        <v>224</v>
      </c>
      <c r="H262" s="10" t="s">
        <v>59</v>
      </c>
      <c r="I262" s="297" t="s">
        <v>745</v>
      </c>
      <c r="J262" s="297" t="s">
        <v>573</v>
      </c>
      <c r="K262" s="13" t="s">
        <v>228</v>
      </c>
      <c r="L262" s="14">
        <v>240</v>
      </c>
      <c r="M262" s="15"/>
      <c r="N262" s="305">
        <v>0</v>
      </c>
      <c r="O262" s="305">
        <v>0</v>
      </c>
      <c r="P262" s="305">
        <v>218</v>
      </c>
      <c r="Q262" s="305">
        <v>285.9</v>
      </c>
      <c r="R262" s="305">
        <v>285.9</v>
      </c>
      <c r="S262" s="305">
        <v>285.9</v>
      </c>
    </row>
    <row r="263" spans="1:19" ht="45">
      <c r="A263" s="101">
        <v>929</v>
      </c>
      <c r="B263" s="265" t="s">
        <v>447</v>
      </c>
      <c r="C263" s="409"/>
      <c r="D263" s="10"/>
      <c r="E263" s="10"/>
      <c r="F263" s="10" t="s">
        <v>576</v>
      </c>
      <c r="G263" s="10" t="s">
        <v>226</v>
      </c>
      <c r="H263" s="10" t="s">
        <v>577</v>
      </c>
      <c r="I263" s="297" t="s">
        <v>745</v>
      </c>
      <c r="J263" s="297" t="s">
        <v>573</v>
      </c>
      <c r="K263" s="13" t="s">
        <v>228</v>
      </c>
      <c r="L263" s="14">
        <v>850</v>
      </c>
      <c r="M263" s="15"/>
      <c r="N263" s="305">
        <v>0</v>
      </c>
      <c r="O263" s="305">
        <v>0</v>
      </c>
      <c r="P263" s="305">
        <v>120</v>
      </c>
      <c r="Q263" s="305">
        <v>120</v>
      </c>
      <c r="R263" s="305">
        <v>120</v>
      </c>
      <c r="S263" s="305">
        <v>120</v>
      </c>
    </row>
    <row r="264" spans="1:19" ht="90">
      <c r="A264" s="101">
        <v>929</v>
      </c>
      <c r="B264" s="265" t="s">
        <v>447</v>
      </c>
      <c r="C264" s="409"/>
      <c r="D264" s="10"/>
      <c r="E264" s="10"/>
      <c r="F264" s="10" t="s">
        <v>487</v>
      </c>
      <c r="G264" s="10" t="s">
        <v>111</v>
      </c>
      <c r="H264" s="10" t="s">
        <v>488</v>
      </c>
      <c r="I264" s="297" t="s">
        <v>745</v>
      </c>
      <c r="J264" s="297" t="s">
        <v>573</v>
      </c>
      <c r="K264" s="13" t="s">
        <v>578</v>
      </c>
      <c r="L264" s="14">
        <v>240</v>
      </c>
      <c r="M264" s="15"/>
      <c r="N264" s="305">
        <v>0</v>
      </c>
      <c r="O264" s="305">
        <v>0</v>
      </c>
      <c r="P264" s="305">
        <v>69.4</v>
      </c>
      <c r="Q264" s="305"/>
      <c r="R264" s="305"/>
      <c r="S264" s="305"/>
    </row>
    <row r="265" spans="1:19" ht="56.25">
      <c r="A265" s="101">
        <v>929</v>
      </c>
      <c r="B265" s="265" t="s">
        <v>447</v>
      </c>
      <c r="C265" s="409"/>
      <c r="D265" s="10"/>
      <c r="E265" s="10"/>
      <c r="F265" s="411" t="s">
        <v>490</v>
      </c>
      <c r="G265" s="299" t="s">
        <v>111</v>
      </c>
      <c r="H265" s="299" t="s">
        <v>491</v>
      </c>
      <c r="I265" s="297" t="s">
        <v>745</v>
      </c>
      <c r="J265" s="297" t="s">
        <v>743</v>
      </c>
      <c r="K265" s="13" t="s">
        <v>579</v>
      </c>
      <c r="L265" s="14">
        <v>120</v>
      </c>
      <c r="M265" s="15"/>
      <c r="N265" s="305">
        <v>0</v>
      </c>
      <c r="O265" s="305">
        <v>0</v>
      </c>
      <c r="P265" s="305">
        <v>909.2</v>
      </c>
      <c r="Q265" s="305">
        <v>1291.7</v>
      </c>
      <c r="R265" s="305">
        <v>1291.7</v>
      </c>
      <c r="S265" s="305">
        <v>1291.7</v>
      </c>
    </row>
    <row r="266" spans="1:19" ht="56.25">
      <c r="A266" s="101">
        <v>929</v>
      </c>
      <c r="B266" s="265" t="s">
        <v>447</v>
      </c>
      <c r="C266" s="412"/>
      <c r="D266" s="138"/>
      <c r="E266" s="138"/>
      <c r="F266" s="10" t="s">
        <v>231</v>
      </c>
      <c r="G266" s="10" t="s">
        <v>165</v>
      </c>
      <c r="H266" s="10" t="s">
        <v>151</v>
      </c>
      <c r="I266" s="297" t="s">
        <v>745</v>
      </c>
      <c r="J266" s="297" t="s">
        <v>743</v>
      </c>
      <c r="K266" s="13" t="s">
        <v>579</v>
      </c>
      <c r="L266" s="14">
        <v>240</v>
      </c>
      <c r="M266" s="100"/>
      <c r="N266" s="305">
        <v>0</v>
      </c>
      <c r="O266" s="305">
        <v>0</v>
      </c>
      <c r="P266" s="305">
        <v>28</v>
      </c>
      <c r="Q266" s="305">
        <v>30.8</v>
      </c>
      <c r="R266" s="305">
        <v>30.8</v>
      </c>
      <c r="S266" s="305">
        <v>30.8</v>
      </c>
    </row>
    <row r="267" spans="1:19" ht="12.75">
      <c r="A267" s="101">
        <v>929</v>
      </c>
      <c r="B267" s="265" t="s">
        <v>447</v>
      </c>
      <c r="C267" s="412"/>
      <c r="D267" s="138"/>
      <c r="E267" s="138"/>
      <c r="F267" s="10"/>
      <c r="G267" s="10"/>
      <c r="H267" s="10"/>
      <c r="I267" s="297" t="s">
        <v>745</v>
      </c>
      <c r="J267" s="297" t="s">
        <v>743</v>
      </c>
      <c r="K267" s="13" t="s">
        <v>579</v>
      </c>
      <c r="L267" s="14">
        <v>850</v>
      </c>
      <c r="M267" s="100"/>
      <c r="N267" s="305">
        <v>0</v>
      </c>
      <c r="O267" s="305">
        <v>0</v>
      </c>
      <c r="P267" s="305">
        <v>1.4</v>
      </c>
      <c r="Q267" s="305">
        <v>0.9</v>
      </c>
      <c r="R267" s="305">
        <v>0.9</v>
      </c>
      <c r="S267" s="305">
        <v>0.9</v>
      </c>
    </row>
    <row r="268" spans="1:19" ht="43.5" customHeight="1">
      <c r="A268" s="300">
        <v>934</v>
      </c>
      <c r="B268" s="413" t="s">
        <v>583</v>
      </c>
      <c r="C268" s="300" t="s">
        <v>581</v>
      </c>
      <c r="D268" s="301" t="s">
        <v>582</v>
      </c>
      <c r="E268" s="302" t="s">
        <v>70</v>
      </c>
      <c r="F268" s="302"/>
      <c r="G268" s="302"/>
      <c r="H268" s="302"/>
      <c r="I268" s="414"/>
      <c r="J268" s="414"/>
      <c r="K268" s="415"/>
      <c r="L268" s="416"/>
      <c r="M268" s="417"/>
      <c r="N268" s="324">
        <f aca="true" t="shared" si="27" ref="N268:S268">SUM(N269:N278)</f>
        <v>5839.000000000001</v>
      </c>
      <c r="O268" s="324">
        <f t="shared" si="27"/>
        <v>5755.0999999999985</v>
      </c>
      <c r="P268" s="324">
        <f t="shared" si="27"/>
        <v>4879.8</v>
      </c>
      <c r="Q268" s="324">
        <f t="shared" si="27"/>
        <v>4981.099999999999</v>
      </c>
      <c r="R268" s="324">
        <f t="shared" si="27"/>
        <v>4981.099999999999</v>
      </c>
      <c r="S268" s="324">
        <f t="shared" si="27"/>
        <v>4981.099999999999</v>
      </c>
    </row>
    <row r="269" spans="1:19" ht="48" customHeight="1">
      <c r="A269" s="101">
        <v>934</v>
      </c>
      <c r="B269" s="265" t="s">
        <v>583</v>
      </c>
      <c r="C269" s="412"/>
      <c r="D269" s="138"/>
      <c r="E269" s="138"/>
      <c r="F269" s="10" t="s">
        <v>76</v>
      </c>
      <c r="G269" s="10" t="s">
        <v>584</v>
      </c>
      <c r="H269" s="10" t="s">
        <v>78</v>
      </c>
      <c r="I269" s="297" t="s">
        <v>572</v>
      </c>
      <c r="J269" s="297" t="s">
        <v>572</v>
      </c>
      <c r="K269" s="13" t="s">
        <v>594</v>
      </c>
      <c r="L269" s="14">
        <v>240</v>
      </c>
      <c r="M269" s="15">
        <v>0</v>
      </c>
      <c r="N269" s="305">
        <v>386</v>
      </c>
      <c r="O269" s="305">
        <v>386</v>
      </c>
      <c r="P269" s="305">
        <f>549.2</f>
        <v>549.2</v>
      </c>
      <c r="Q269" s="305">
        <v>608.1</v>
      </c>
      <c r="R269" s="305">
        <v>608.1</v>
      </c>
      <c r="S269" s="305">
        <v>608.1</v>
      </c>
    </row>
    <row r="270" spans="1:19" ht="45">
      <c r="A270" s="101">
        <v>934</v>
      </c>
      <c r="B270" s="265" t="s">
        <v>583</v>
      </c>
      <c r="C270" s="412"/>
      <c r="D270" s="138"/>
      <c r="E270" s="138"/>
      <c r="F270" s="10" t="s">
        <v>585</v>
      </c>
      <c r="G270" s="10" t="s">
        <v>176</v>
      </c>
      <c r="H270" s="10" t="s">
        <v>586</v>
      </c>
      <c r="I270" s="297" t="s">
        <v>572</v>
      </c>
      <c r="J270" s="297" t="s">
        <v>572</v>
      </c>
      <c r="K270" s="13" t="s">
        <v>595</v>
      </c>
      <c r="L270" s="14">
        <v>110</v>
      </c>
      <c r="M270" s="15">
        <v>310</v>
      </c>
      <c r="N270" s="305">
        <v>1047.4</v>
      </c>
      <c r="O270" s="305">
        <v>1044.1</v>
      </c>
      <c r="P270" s="305"/>
      <c r="Q270" s="305"/>
      <c r="R270" s="305"/>
      <c r="S270" s="305"/>
    </row>
    <row r="271" spans="1:19" ht="45">
      <c r="A271" s="101">
        <v>934</v>
      </c>
      <c r="B271" s="265" t="s">
        <v>583</v>
      </c>
      <c r="C271" s="412"/>
      <c r="D271" s="138"/>
      <c r="E271" s="138"/>
      <c r="F271" s="10" t="s">
        <v>587</v>
      </c>
      <c r="G271" s="10" t="s">
        <v>176</v>
      </c>
      <c r="H271" s="10" t="s">
        <v>588</v>
      </c>
      <c r="I271" s="297" t="s">
        <v>572</v>
      </c>
      <c r="J271" s="297" t="s">
        <v>572</v>
      </c>
      <c r="K271" s="13" t="s">
        <v>595</v>
      </c>
      <c r="L271" s="14">
        <v>240</v>
      </c>
      <c r="M271" s="15">
        <v>0</v>
      </c>
      <c r="N271" s="305">
        <v>3.6</v>
      </c>
      <c r="O271" s="305">
        <v>3.5</v>
      </c>
      <c r="P271" s="305"/>
      <c r="Q271" s="305"/>
      <c r="R271" s="305"/>
      <c r="S271" s="305"/>
    </row>
    <row r="272" spans="1:19" ht="48" customHeight="1">
      <c r="A272" s="101">
        <v>934</v>
      </c>
      <c r="B272" s="265" t="s">
        <v>583</v>
      </c>
      <c r="C272" s="412"/>
      <c r="D272" s="138"/>
      <c r="E272" s="138"/>
      <c r="F272" s="10" t="s">
        <v>589</v>
      </c>
      <c r="G272" s="10" t="s">
        <v>111</v>
      </c>
      <c r="H272" s="10" t="s">
        <v>590</v>
      </c>
      <c r="I272" s="297" t="s">
        <v>572</v>
      </c>
      <c r="J272" s="297" t="s">
        <v>572</v>
      </c>
      <c r="K272" s="13" t="s">
        <v>596</v>
      </c>
      <c r="L272" s="14">
        <v>240</v>
      </c>
      <c r="M272" s="15">
        <v>0</v>
      </c>
      <c r="N272" s="305">
        <v>1253.8</v>
      </c>
      <c r="O272" s="305">
        <v>1188</v>
      </c>
      <c r="P272" s="305">
        <f>1041.9</f>
        <v>1041.9</v>
      </c>
      <c r="Q272" s="305">
        <v>983</v>
      </c>
      <c r="R272" s="305">
        <v>983</v>
      </c>
      <c r="S272" s="305">
        <v>983</v>
      </c>
    </row>
    <row r="273" spans="1:19" ht="56.25">
      <c r="A273" s="101">
        <v>934</v>
      </c>
      <c r="B273" s="265" t="s">
        <v>583</v>
      </c>
      <c r="C273" s="412"/>
      <c r="D273" s="138"/>
      <c r="E273" s="138"/>
      <c r="F273" s="10" t="s">
        <v>591</v>
      </c>
      <c r="G273" s="10" t="s">
        <v>111</v>
      </c>
      <c r="H273" s="10" t="s">
        <v>592</v>
      </c>
      <c r="I273" s="297" t="s">
        <v>572</v>
      </c>
      <c r="J273" s="297" t="s">
        <v>572</v>
      </c>
      <c r="K273" s="13" t="s">
        <v>597</v>
      </c>
      <c r="L273" s="14">
        <v>110</v>
      </c>
      <c r="M273" s="15">
        <v>310</v>
      </c>
      <c r="N273" s="305">
        <v>1660.5</v>
      </c>
      <c r="O273" s="305">
        <v>1657.3</v>
      </c>
      <c r="P273" s="305">
        <v>1912.1</v>
      </c>
      <c r="Q273" s="305">
        <v>1950.3</v>
      </c>
      <c r="R273" s="305">
        <v>1950.3</v>
      </c>
      <c r="S273" s="305">
        <v>1950.3</v>
      </c>
    </row>
    <row r="274" spans="1:19" ht="45">
      <c r="A274" s="101">
        <v>934</v>
      </c>
      <c r="B274" s="265" t="s">
        <v>583</v>
      </c>
      <c r="C274" s="412"/>
      <c r="D274" s="138"/>
      <c r="E274" s="138"/>
      <c r="F274" s="10" t="s">
        <v>351</v>
      </c>
      <c r="G274" s="10" t="s">
        <v>593</v>
      </c>
      <c r="H274" s="10" t="s">
        <v>352</v>
      </c>
      <c r="I274" s="297" t="s">
        <v>572</v>
      </c>
      <c r="J274" s="297" t="s">
        <v>572</v>
      </c>
      <c r="K274" s="13" t="s">
        <v>597</v>
      </c>
      <c r="L274" s="14">
        <v>240</v>
      </c>
      <c r="M274" s="15"/>
      <c r="N274" s="305">
        <v>228.8</v>
      </c>
      <c r="O274" s="305">
        <v>221.4</v>
      </c>
      <c r="P274" s="305">
        <v>96.6</v>
      </c>
      <c r="Q274" s="305">
        <v>113.7</v>
      </c>
      <c r="R274" s="305">
        <v>113.7</v>
      </c>
      <c r="S274" s="305">
        <v>113.7</v>
      </c>
    </row>
    <row r="275" spans="1:19" ht="38.25" customHeight="1">
      <c r="A275" s="101">
        <v>934</v>
      </c>
      <c r="B275" s="265" t="s">
        <v>583</v>
      </c>
      <c r="C275" s="412"/>
      <c r="D275" s="138"/>
      <c r="E275" s="138"/>
      <c r="F275" s="10" t="s">
        <v>58</v>
      </c>
      <c r="G275" s="10" t="s">
        <v>315</v>
      </c>
      <c r="H275" s="10" t="s">
        <v>59</v>
      </c>
      <c r="I275" s="297" t="s">
        <v>572</v>
      </c>
      <c r="J275" s="297" t="s">
        <v>572</v>
      </c>
      <c r="K275" s="13" t="s">
        <v>597</v>
      </c>
      <c r="L275" s="14">
        <v>850</v>
      </c>
      <c r="M275" s="15"/>
      <c r="N275" s="305">
        <v>6.3</v>
      </c>
      <c r="O275" s="305">
        <v>4.2</v>
      </c>
      <c r="P275" s="305">
        <v>3.2</v>
      </c>
      <c r="Q275" s="305">
        <v>1.6</v>
      </c>
      <c r="R275" s="305">
        <v>1.6</v>
      </c>
      <c r="S275" s="305">
        <v>1.6</v>
      </c>
    </row>
    <row r="276" spans="1:19" ht="12.75">
      <c r="A276" s="101">
        <v>934</v>
      </c>
      <c r="B276" s="265" t="s">
        <v>583</v>
      </c>
      <c r="C276" s="412"/>
      <c r="D276" s="138"/>
      <c r="E276" s="138"/>
      <c r="F276" s="10"/>
      <c r="G276" s="10"/>
      <c r="H276" s="10"/>
      <c r="I276" s="297" t="s">
        <v>572</v>
      </c>
      <c r="J276" s="297" t="s">
        <v>678</v>
      </c>
      <c r="K276" s="13" t="s">
        <v>598</v>
      </c>
      <c r="L276" s="14">
        <v>120</v>
      </c>
      <c r="M276" s="15">
        <v>0</v>
      </c>
      <c r="N276" s="305">
        <v>1178.8</v>
      </c>
      <c r="O276" s="305">
        <v>1177.1</v>
      </c>
      <c r="P276" s="305">
        <v>1249.4</v>
      </c>
      <c r="Q276" s="305">
        <v>1298.9</v>
      </c>
      <c r="R276" s="305">
        <v>1298.9</v>
      </c>
      <c r="S276" s="305">
        <v>1298.9</v>
      </c>
    </row>
    <row r="277" spans="1:19" ht="12.75">
      <c r="A277" s="101">
        <v>934</v>
      </c>
      <c r="B277" s="265" t="s">
        <v>583</v>
      </c>
      <c r="C277" s="412"/>
      <c r="D277" s="138"/>
      <c r="E277" s="138"/>
      <c r="F277" s="10"/>
      <c r="G277" s="10"/>
      <c r="H277" s="10"/>
      <c r="I277" s="297" t="s">
        <v>572</v>
      </c>
      <c r="J277" s="297" t="s">
        <v>678</v>
      </c>
      <c r="K277" s="13" t="s">
        <v>598</v>
      </c>
      <c r="L277" s="14">
        <v>240</v>
      </c>
      <c r="M277" s="15"/>
      <c r="N277" s="305">
        <v>73.1</v>
      </c>
      <c r="O277" s="305">
        <v>72.9</v>
      </c>
      <c r="P277" s="305">
        <f>26.8</f>
        <v>26.8</v>
      </c>
      <c r="Q277" s="305">
        <v>24.9</v>
      </c>
      <c r="R277" s="305">
        <v>24.9</v>
      </c>
      <c r="S277" s="305">
        <v>24.9</v>
      </c>
    </row>
    <row r="278" spans="1:19" ht="12.75">
      <c r="A278" s="101">
        <v>934</v>
      </c>
      <c r="B278" s="265" t="s">
        <v>583</v>
      </c>
      <c r="C278" s="412"/>
      <c r="D278" s="138"/>
      <c r="E278" s="138"/>
      <c r="F278" s="10"/>
      <c r="G278" s="10"/>
      <c r="H278" s="10"/>
      <c r="I278" s="297" t="s">
        <v>572</v>
      </c>
      <c r="J278" s="297" t="s">
        <v>678</v>
      </c>
      <c r="K278" s="13" t="s">
        <v>598</v>
      </c>
      <c r="L278" s="14">
        <v>850</v>
      </c>
      <c r="M278" s="15"/>
      <c r="N278" s="305">
        <v>0.7</v>
      </c>
      <c r="O278" s="305">
        <v>0.6</v>
      </c>
      <c r="P278" s="305">
        <v>0.6</v>
      </c>
      <c r="Q278" s="305">
        <v>0.6</v>
      </c>
      <c r="R278" s="305">
        <v>0.6</v>
      </c>
      <c r="S278" s="305">
        <v>0.6</v>
      </c>
    </row>
    <row r="279" spans="1:19" s="307" customFormat="1" ht="28.5" customHeight="1">
      <c r="A279" s="418">
        <v>910</v>
      </c>
      <c r="B279" s="419" t="s">
        <v>624</v>
      </c>
      <c r="C279" s="306"/>
      <c r="D279" s="573" t="s">
        <v>625</v>
      </c>
      <c r="E279" s="574"/>
      <c r="F279" s="574"/>
      <c r="G279" s="574"/>
      <c r="H279" s="574"/>
      <c r="I279" s="574"/>
      <c r="J279" s="574"/>
      <c r="K279" s="574"/>
      <c r="L279" s="575"/>
      <c r="M279" s="420"/>
      <c r="N279" s="462">
        <f aca="true" t="shared" si="28" ref="N279:S279">+N280+N284</f>
        <v>546.4</v>
      </c>
      <c r="O279" s="462">
        <f t="shared" si="28"/>
        <v>546.1</v>
      </c>
      <c r="P279" s="462">
        <f t="shared" si="28"/>
        <v>634.5</v>
      </c>
      <c r="Q279" s="462">
        <f t="shared" si="28"/>
        <v>420</v>
      </c>
      <c r="R279" s="462">
        <f t="shared" si="28"/>
        <v>0</v>
      </c>
      <c r="S279" s="462">
        <f t="shared" si="28"/>
        <v>0</v>
      </c>
    </row>
    <row r="280" spans="1:19" ht="55.5" customHeight="1">
      <c r="A280" s="421">
        <v>910</v>
      </c>
      <c r="B280" s="308" t="s">
        <v>626</v>
      </c>
      <c r="C280" s="404" t="s">
        <v>627</v>
      </c>
      <c r="D280" s="336" t="s">
        <v>517</v>
      </c>
      <c r="E280" s="40" t="s">
        <v>70</v>
      </c>
      <c r="F280" s="498"/>
      <c r="G280" s="498"/>
      <c r="H280" s="498"/>
      <c r="I280" s="498"/>
      <c r="J280" s="498"/>
      <c r="K280" s="498"/>
      <c r="L280" s="498"/>
      <c r="M280" s="498"/>
      <c r="N280" s="324">
        <f aca="true" t="shared" si="29" ref="N280:S280">SUM(N281:N283)</f>
        <v>160.89999999999998</v>
      </c>
      <c r="O280" s="324">
        <f t="shared" si="29"/>
        <v>160.6</v>
      </c>
      <c r="P280" s="324">
        <f t="shared" si="29"/>
        <v>229.70000000000002</v>
      </c>
      <c r="Q280" s="324">
        <f t="shared" si="29"/>
        <v>207.3</v>
      </c>
      <c r="R280" s="324">
        <f t="shared" si="29"/>
        <v>0</v>
      </c>
      <c r="S280" s="324">
        <f t="shared" si="29"/>
        <v>0</v>
      </c>
    </row>
    <row r="281" spans="1:19" ht="101.25">
      <c r="A281" s="101">
        <v>910</v>
      </c>
      <c r="B281" s="265" t="s">
        <v>626</v>
      </c>
      <c r="C281" s="412"/>
      <c r="D281" s="138"/>
      <c r="E281" s="138"/>
      <c r="F281" s="10" t="s">
        <v>815</v>
      </c>
      <c r="G281" s="10" t="s">
        <v>628</v>
      </c>
      <c r="H281" s="10" t="s">
        <v>629</v>
      </c>
      <c r="I281" s="297" t="s">
        <v>573</v>
      </c>
      <c r="J281" s="297" t="s">
        <v>750</v>
      </c>
      <c r="K281" s="13" t="s">
        <v>630</v>
      </c>
      <c r="L281" s="14">
        <v>120</v>
      </c>
      <c r="M281" s="15"/>
      <c r="N281" s="305">
        <v>120</v>
      </c>
      <c r="O281" s="305">
        <v>119.7</v>
      </c>
      <c r="P281" s="305">
        <v>126.7</v>
      </c>
      <c r="Q281" s="305">
        <v>64.3</v>
      </c>
      <c r="R281" s="305"/>
      <c r="S281" s="305"/>
    </row>
    <row r="282" spans="1:19" ht="102" customHeight="1">
      <c r="A282" s="101">
        <v>910</v>
      </c>
      <c r="B282" s="265" t="s">
        <v>626</v>
      </c>
      <c r="C282" s="412"/>
      <c r="D282" s="138"/>
      <c r="E282" s="138"/>
      <c r="F282" s="10" t="s">
        <v>816</v>
      </c>
      <c r="G282" s="10" t="s">
        <v>628</v>
      </c>
      <c r="H282" s="10" t="s">
        <v>629</v>
      </c>
      <c r="I282" s="297" t="s">
        <v>573</v>
      </c>
      <c r="J282" s="297" t="s">
        <v>750</v>
      </c>
      <c r="K282" s="13" t="s">
        <v>630</v>
      </c>
      <c r="L282" s="14">
        <v>240</v>
      </c>
      <c r="M282" s="15"/>
      <c r="N282" s="305">
        <v>40.7</v>
      </c>
      <c r="O282" s="305">
        <v>40.7</v>
      </c>
      <c r="P282" s="305">
        <v>102.6</v>
      </c>
      <c r="Q282" s="305">
        <v>142.7</v>
      </c>
      <c r="R282" s="305"/>
      <c r="S282" s="305"/>
    </row>
    <row r="283" spans="1:19" ht="101.25">
      <c r="A283" s="101">
        <v>910</v>
      </c>
      <c r="B283" s="265" t="s">
        <v>626</v>
      </c>
      <c r="C283" s="412"/>
      <c r="D283" s="138"/>
      <c r="E283" s="138"/>
      <c r="F283" s="10" t="s">
        <v>817</v>
      </c>
      <c r="G283" s="10" t="s">
        <v>628</v>
      </c>
      <c r="H283" s="10" t="s">
        <v>631</v>
      </c>
      <c r="I283" s="297" t="s">
        <v>573</v>
      </c>
      <c r="J283" s="297" t="s">
        <v>750</v>
      </c>
      <c r="K283" s="13" t="s">
        <v>630</v>
      </c>
      <c r="L283" s="14">
        <v>850</v>
      </c>
      <c r="M283" s="15"/>
      <c r="N283" s="305">
        <v>0.2</v>
      </c>
      <c r="O283" s="305">
        <v>0.2</v>
      </c>
      <c r="P283" s="305">
        <v>0.4</v>
      </c>
      <c r="Q283" s="305">
        <v>0.3</v>
      </c>
      <c r="R283" s="305"/>
      <c r="S283" s="305"/>
    </row>
    <row r="284" spans="1:19" ht="53.25" customHeight="1">
      <c r="A284" s="404">
        <v>910</v>
      </c>
      <c r="B284" s="308" t="s">
        <v>633</v>
      </c>
      <c r="C284" s="404" t="s">
        <v>632</v>
      </c>
      <c r="D284" s="336" t="s">
        <v>518</v>
      </c>
      <c r="E284" s="40" t="s">
        <v>70</v>
      </c>
      <c r="F284" s="498"/>
      <c r="G284" s="498"/>
      <c r="H284" s="498"/>
      <c r="I284" s="498"/>
      <c r="J284" s="498"/>
      <c r="K284" s="498"/>
      <c r="L284" s="498"/>
      <c r="M284" s="498"/>
      <c r="N284" s="324">
        <f aca="true" t="shared" si="30" ref="N284:S284">+N285</f>
        <v>385.5</v>
      </c>
      <c r="O284" s="324">
        <f t="shared" si="30"/>
        <v>385.5</v>
      </c>
      <c r="P284" s="324">
        <f t="shared" si="30"/>
        <v>404.8</v>
      </c>
      <c r="Q284" s="324">
        <f t="shared" si="30"/>
        <v>212.7</v>
      </c>
      <c r="R284" s="324">
        <f t="shared" si="30"/>
        <v>0</v>
      </c>
      <c r="S284" s="324">
        <f t="shared" si="30"/>
        <v>0</v>
      </c>
    </row>
    <row r="285" spans="1:19" ht="102.75" customHeight="1">
      <c r="A285" s="101">
        <v>910</v>
      </c>
      <c r="B285" s="265" t="s">
        <v>633</v>
      </c>
      <c r="C285" s="412"/>
      <c r="D285" s="138"/>
      <c r="E285" s="138"/>
      <c r="F285" s="10" t="s">
        <v>634</v>
      </c>
      <c r="G285" s="10" t="s">
        <v>628</v>
      </c>
      <c r="H285" s="10" t="s">
        <v>631</v>
      </c>
      <c r="I285" s="297" t="s">
        <v>573</v>
      </c>
      <c r="J285" s="297" t="s">
        <v>750</v>
      </c>
      <c r="K285" s="13" t="s">
        <v>630</v>
      </c>
      <c r="L285" s="14">
        <v>120</v>
      </c>
      <c r="M285" s="15"/>
      <c r="N285" s="305">
        <v>385.5</v>
      </c>
      <c r="O285" s="305">
        <v>385.5</v>
      </c>
      <c r="P285" s="305">
        <v>404.8</v>
      </c>
      <c r="Q285" s="305">
        <v>212.7</v>
      </c>
      <c r="R285" s="305"/>
      <c r="S285" s="305"/>
    </row>
    <row r="286" spans="1:19" ht="90">
      <c r="A286" s="101">
        <v>910</v>
      </c>
      <c r="B286" s="265" t="s">
        <v>633</v>
      </c>
      <c r="C286" s="412"/>
      <c r="D286" s="138"/>
      <c r="E286" s="138"/>
      <c r="F286" s="10" t="s">
        <v>635</v>
      </c>
      <c r="G286" s="10" t="s">
        <v>628</v>
      </c>
      <c r="H286" s="10" t="s">
        <v>629</v>
      </c>
      <c r="I286" s="28"/>
      <c r="J286" s="28"/>
      <c r="K286" s="13"/>
      <c r="L286" s="14"/>
      <c r="M286" s="15"/>
      <c r="N286" s="305"/>
      <c r="O286" s="305"/>
      <c r="P286" s="305"/>
      <c r="Q286" s="305"/>
      <c r="R286" s="305"/>
      <c r="S286" s="305"/>
    </row>
    <row r="287" spans="1:19" ht="92.25" customHeight="1">
      <c r="A287" s="101">
        <v>910</v>
      </c>
      <c r="B287" s="265" t="s">
        <v>633</v>
      </c>
      <c r="C287" s="412"/>
      <c r="D287" s="138"/>
      <c r="E287" s="138"/>
      <c r="F287" s="10" t="s">
        <v>636</v>
      </c>
      <c r="G287" s="10" t="s">
        <v>628</v>
      </c>
      <c r="H287" s="10" t="s">
        <v>629</v>
      </c>
      <c r="I287" s="28"/>
      <c r="J287" s="28"/>
      <c r="K287" s="13"/>
      <c r="L287" s="14"/>
      <c r="M287" s="15"/>
      <c r="N287" s="305"/>
      <c r="O287" s="305"/>
      <c r="P287" s="305"/>
      <c r="Q287" s="305"/>
      <c r="R287" s="305"/>
      <c r="S287" s="305"/>
    </row>
    <row r="288" spans="1:19" ht="90.75" customHeight="1">
      <c r="A288" s="101">
        <v>910</v>
      </c>
      <c r="B288" s="265" t="s">
        <v>633</v>
      </c>
      <c r="C288" s="412"/>
      <c r="D288" s="138"/>
      <c r="E288" s="138"/>
      <c r="F288" s="10" t="s">
        <v>637</v>
      </c>
      <c r="G288" s="10" t="s">
        <v>628</v>
      </c>
      <c r="H288" s="10" t="s">
        <v>629</v>
      </c>
      <c r="I288" s="28"/>
      <c r="J288" s="28"/>
      <c r="K288" s="13"/>
      <c r="L288" s="14"/>
      <c r="M288" s="15"/>
      <c r="N288" s="305"/>
      <c r="O288" s="305"/>
      <c r="P288" s="305"/>
      <c r="Q288" s="305"/>
      <c r="R288" s="305"/>
      <c r="S288" s="305"/>
    </row>
    <row r="289" spans="1:19" ht="101.25">
      <c r="A289" s="101">
        <v>910</v>
      </c>
      <c r="B289" s="265" t="s">
        <v>633</v>
      </c>
      <c r="C289" s="412"/>
      <c r="D289" s="138"/>
      <c r="E289" s="138"/>
      <c r="F289" s="10" t="s">
        <v>638</v>
      </c>
      <c r="G289" s="10" t="s">
        <v>628</v>
      </c>
      <c r="H289" s="10" t="s">
        <v>629</v>
      </c>
      <c r="I289" s="28"/>
      <c r="J289" s="28"/>
      <c r="K289" s="13"/>
      <c r="L289" s="14"/>
      <c r="M289" s="15"/>
      <c r="N289" s="305"/>
      <c r="O289" s="305"/>
      <c r="P289" s="305"/>
      <c r="Q289" s="305"/>
      <c r="R289" s="305"/>
      <c r="S289" s="305"/>
    </row>
    <row r="290" spans="1:19" ht="90">
      <c r="A290" s="101">
        <v>910</v>
      </c>
      <c r="B290" s="265" t="s">
        <v>633</v>
      </c>
      <c r="C290" s="412"/>
      <c r="D290" s="138"/>
      <c r="E290" s="138"/>
      <c r="F290" s="10" t="s">
        <v>639</v>
      </c>
      <c r="G290" s="10" t="s">
        <v>628</v>
      </c>
      <c r="H290" s="10" t="s">
        <v>629</v>
      </c>
      <c r="I290" s="28"/>
      <c r="J290" s="28"/>
      <c r="K290" s="13"/>
      <c r="L290" s="14"/>
      <c r="M290" s="15"/>
      <c r="N290" s="305"/>
      <c r="O290" s="305"/>
      <c r="P290" s="305"/>
      <c r="Q290" s="305"/>
      <c r="R290" s="305"/>
      <c r="S290" s="305"/>
    </row>
    <row r="291" spans="1:19" ht="101.25">
      <c r="A291" s="101">
        <v>910</v>
      </c>
      <c r="B291" s="265" t="s">
        <v>633</v>
      </c>
      <c r="C291" s="412"/>
      <c r="D291" s="138"/>
      <c r="E291" s="138"/>
      <c r="F291" s="10" t="s">
        <v>640</v>
      </c>
      <c r="G291" s="10" t="s">
        <v>628</v>
      </c>
      <c r="H291" s="10" t="s">
        <v>629</v>
      </c>
      <c r="I291" s="28"/>
      <c r="J291" s="28"/>
      <c r="K291" s="13"/>
      <c r="L291" s="14"/>
      <c r="M291" s="15"/>
      <c r="N291" s="305"/>
      <c r="O291" s="305"/>
      <c r="P291" s="305"/>
      <c r="Q291" s="305"/>
      <c r="R291" s="305"/>
      <c r="S291" s="305"/>
    </row>
    <row r="292" spans="1:19" ht="90">
      <c r="A292" s="101">
        <v>910</v>
      </c>
      <c r="B292" s="265" t="s">
        <v>633</v>
      </c>
      <c r="C292" s="412"/>
      <c r="D292" s="138"/>
      <c r="E292" s="138"/>
      <c r="F292" s="10" t="s">
        <v>641</v>
      </c>
      <c r="G292" s="10" t="s">
        <v>628</v>
      </c>
      <c r="H292" s="10" t="s">
        <v>629</v>
      </c>
      <c r="I292" s="28"/>
      <c r="J292" s="28"/>
      <c r="K292" s="13"/>
      <c r="L292" s="14"/>
      <c r="M292" s="15"/>
      <c r="N292" s="305"/>
      <c r="O292" s="305"/>
      <c r="P292" s="305"/>
      <c r="Q292" s="305"/>
      <c r="R292" s="305"/>
      <c r="S292" s="305"/>
    </row>
    <row r="293" spans="1:19" ht="90">
      <c r="A293" s="101">
        <v>910</v>
      </c>
      <c r="B293" s="265" t="s">
        <v>633</v>
      </c>
      <c r="C293" s="412"/>
      <c r="D293" s="138"/>
      <c r="E293" s="138"/>
      <c r="F293" s="10" t="s">
        <v>642</v>
      </c>
      <c r="G293" s="10" t="s">
        <v>628</v>
      </c>
      <c r="H293" s="10" t="s">
        <v>629</v>
      </c>
      <c r="I293" s="28"/>
      <c r="J293" s="28"/>
      <c r="K293" s="13"/>
      <c r="L293" s="14"/>
      <c r="M293" s="15"/>
      <c r="N293" s="305"/>
      <c r="O293" s="305"/>
      <c r="P293" s="305"/>
      <c r="Q293" s="305"/>
      <c r="R293" s="305"/>
      <c r="S293" s="305"/>
    </row>
    <row r="294" spans="1:19" ht="101.25">
      <c r="A294" s="101">
        <v>910</v>
      </c>
      <c r="B294" s="265" t="s">
        <v>633</v>
      </c>
      <c r="C294" s="412"/>
      <c r="D294" s="138"/>
      <c r="E294" s="138"/>
      <c r="F294" s="10" t="s">
        <v>643</v>
      </c>
      <c r="G294" s="10" t="s">
        <v>628</v>
      </c>
      <c r="H294" s="10" t="s">
        <v>629</v>
      </c>
      <c r="I294" s="28"/>
      <c r="J294" s="28"/>
      <c r="K294" s="13"/>
      <c r="L294" s="14"/>
      <c r="M294" s="15"/>
      <c r="N294" s="305"/>
      <c r="O294" s="305"/>
      <c r="P294" s="305"/>
      <c r="Q294" s="305"/>
      <c r="R294" s="305"/>
      <c r="S294" s="305"/>
    </row>
    <row r="295" spans="1:19" ht="103.5" customHeight="1">
      <c r="A295" s="101">
        <v>910</v>
      </c>
      <c r="B295" s="265" t="s">
        <v>633</v>
      </c>
      <c r="C295" s="412"/>
      <c r="D295" s="138"/>
      <c r="E295" s="138"/>
      <c r="F295" s="10" t="s">
        <v>644</v>
      </c>
      <c r="G295" s="10" t="s">
        <v>628</v>
      </c>
      <c r="H295" s="10" t="s">
        <v>629</v>
      </c>
      <c r="I295" s="28"/>
      <c r="J295" s="28"/>
      <c r="K295" s="13"/>
      <c r="L295" s="14"/>
      <c r="M295" s="15"/>
      <c r="N295" s="305"/>
      <c r="O295" s="305"/>
      <c r="P295" s="305"/>
      <c r="Q295" s="305"/>
      <c r="R295" s="305"/>
      <c r="S295" s="305"/>
    </row>
    <row r="296" spans="1:19" ht="102.75" customHeight="1">
      <c r="A296" s="101">
        <v>910</v>
      </c>
      <c r="B296" s="265" t="s">
        <v>633</v>
      </c>
      <c r="C296" s="412"/>
      <c r="D296" s="138"/>
      <c r="E296" s="138"/>
      <c r="F296" s="10" t="s">
        <v>645</v>
      </c>
      <c r="G296" s="10" t="s">
        <v>628</v>
      </c>
      <c r="H296" s="10" t="s">
        <v>629</v>
      </c>
      <c r="I296" s="28"/>
      <c r="J296" s="28"/>
      <c r="K296" s="13"/>
      <c r="L296" s="14"/>
      <c r="M296" s="15"/>
      <c r="N296" s="305"/>
      <c r="O296" s="305"/>
      <c r="P296" s="305"/>
      <c r="Q296" s="305"/>
      <c r="R296" s="305"/>
      <c r="S296" s="305"/>
    </row>
    <row r="297" spans="1:19" ht="104.25" customHeight="1">
      <c r="A297" s="101">
        <v>910</v>
      </c>
      <c r="B297" s="265" t="s">
        <v>633</v>
      </c>
      <c r="C297" s="412"/>
      <c r="D297" s="138"/>
      <c r="E297" s="138"/>
      <c r="F297" s="10" t="s">
        <v>646</v>
      </c>
      <c r="G297" s="10" t="s">
        <v>628</v>
      </c>
      <c r="H297" s="10" t="s">
        <v>629</v>
      </c>
      <c r="I297" s="28"/>
      <c r="J297" s="28"/>
      <c r="K297" s="13"/>
      <c r="L297" s="14"/>
      <c r="M297" s="15"/>
      <c r="N297" s="305"/>
      <c r="O297" s="305"/>
      <c r="P297" s="305"/>
      <c r="Q297" s="305"/>
      <c r="R297" s="305"/>
      <c r="S297" s="305"/>
    </row>
    <row r="298" spans="1:19" ht="101.25">
      <c r="A298" s="101">
        <v>910</v>
      </c>
      <c r="B298" s="265" t="s">
        <v>633</v>
      </c>
      <c r="C298" s="412"/>
      <c r="D298" s="138"/>
      <c r="E298" s="138"/>
      <c r="F298" s="10" t="s">
        <v>647</v>
      </c>
      <c r="G298" s="10" t="s">
        <v>628</v>
      </c>
      <c r="H298" s="10" t="s">
        <v>629</v>
      </c>
      <c r="I298" s="28"/>
      <c r="J298" s="28"/>
      <c r="K298" s="13"/>
      <c r="L298" s="14"/>
      <c r="M298" s="15"/>
      <c r="N298" s="305"/>
      <c r="O298" s="305"/>
      <c r="P298" s="305"/>
      <c r="Q298" s="305"/>
      <c r="R298" s="305"/>
      <c r="S298" s="305"/>
    </row>
    <row r="299" spans="1:19" ht="112.5">
      <c r="A299" s="101">
        <v>910</v>
      </c>
      <c r="B299" s="265" t="s">
        <v>633</v>
      </c>
      <c r="C299" s="412"/>
      <c r="D299" s="138"/>
      <c r="E299" s="138"/>
      <c r="F299" s="10" t="s">
        <v>648</v>
      </c>
      <c r="G299" s="10" t="s">
        <v>628</v>
      </c>
      <c r="H299" s="10" t="s">
        <v>629</v>
      </c>
      <c r="I299" s="28"/>
      <c r="J299" s="28"/>
      <c r="K299" s="13"/>
      <c r="L299" s="14"/>
      <c r="M299" s="15"/>
      <c r="N299" s="305"/>
      <c r="O299" s="305"/>
      <c r="P299" s="305"/>
      <c r="Q299" s="305"/>
      <c r="R299" s="305"/>
      <c r="S299" s="305"/>
    </row>
    <row r="300" spans="1:19" ht="101.25">
      <c r="A300" s="101">
        <v>910</v>
      </c>
      <c r="B300" s="265" t="s">
        <v>633</v>
      </c>
      <c r="C300" s="412"/>
      <c r="D300" s="138"/>
      <c r="E300" s="138"/>
      <c r="F300" s="10" t="s">
        <v>649</v>
      </c>
      <c r="G300" s="10" t="s">
        <v>628</v>
      </c>
      <c r="H300" s="10" t="s">
        <v>629</v>
      </c>
      <c r="I300" s="28"/>
      <c r="J300" s="28"/>
      <c r="K300" s="13"/>
      <c r="L300" s="14"/>
      <c r="M300" s="15"/>
      <c r="N300" s="305"/>
      <c r="O300" s="305"/>
      <c r="P300" s="305"/>
      <c r="Q300" s="305"/>
      <c r="R300" s="305"/>
      <c r="S300" s="305"/>
    </row>
    <row r="301" spans="1:19" ht="101.25">
      <c r="A301" s="101">
        <v>910</v>
      </c>
      <c r="B301" s="265" t="s">
        <v>633</v>
      </c>
      <c r="C301" s="412"/>
      <c r="D301" s="138"/>
      <c r="E301" s="138"/>
      <c r="F301" s="10" t="s">
        <v>650</v>
      </c>
      <c r="G301" s="10" t="s">
        <v>628</v>
      </c>
      <c r="H301" s="10" t="s">
        <v>629</v>
      </c>
      <c r="I301" s="28"/>
      <c r="J301" s="28"/>
      <c r="K301" s="13"/>
      <c r="L301" s="14"/>
      <c r="M301" s="15"/>
      <c r="N301" s="305"/>
      <c r="O301" s="305"/>
      <c r="P301" s="305"/>
      <c r="Q301" s="305"/>
      <c r="R301" s="305"/>
      <c r="S301" s="305"/>
    </row>
    <row r="302" spans="1:19" ht="90">
      <c r="A302" s="101">
        <v>910</v>
      </c>
      <c r="B302" s="265" t="s">
        <v>633</v>
      </c>
      <c r="C302" s="412"/>
      <c r="D302" s="138"/>
      <c r="E302" s="138"/>
      <c r="F302" s="10" t="s">
        <v>651</v>
      </c>
      <c r="G302" s="10" t="s">
        <v>628</v>
      </c>
      <c r="H302" s="10" t="s">
        <v>631</v>
      </c>
      <c r="I302" s="28"/>
      <c r="J302" s="28"/>
      <c r="K302" s="13"/>
      <c r="L302" s="14"/>
      <c r="M302" s="15"/>
      <c r="N302" s="305"/>
      <c r="O302" s="305"/>
      <c r="P302" s="305"/>
      <c r="Q302" s="305"/>
      <c r="R302" s="305"/>
      <c r="S302" s="305"/>
    </row>
    <row r="303" spans="1:19" ht="101.25">
      <c r="A303" s="101">
        <v>910</v>
      </c>
      <c r="B303" s="265" t="s">
        <v>633</v>
      </c>
      <c r="C303" s="412"/>
      <c r="D303" s="138"/>
      <c r="E303" s="138"/>
      <c r="F303" s="10" t="s">
        <v>652</v>
      </c>
      <c r="G303" s="10" t="s">
        <v>628</v>
      </c>
      <c r="H303" s="10" t="s">
        <v>631</v>
      </c>
      <c r="I303" s="28"/>
      <c r="J303" s="28"/>
      <c r="K303" s="13"/>
      <c r="L303" s="14"/>
      <c r="M303" s="15"/>
      <c r="N303" s="305"/>
      <c r="O303" s="305"/>
      <c r="P303" s="305"/>
      <c r="Q303" s="305"/>
      <c r="R303" s="305"/>
      <c r="S303" s="305"/>
    </row>
    <row r="304" spans="1:19" ht="94.5" customHeight="1">
      <c r="A304" s="101">
        <v>910</v>
      </c>
      <c r="B304" s="265" t="s">
        <v>633</v>
      </c>
      <c r="C304" s="412"/>
      <c r="D304" s="138"/>
      <c r="E304" s="138"/>
      <c r="F304" s="10" t="s">
        <v>653</v>
      </c>
      <c r="G304" s="10" t="s">
        <v>628</v>
      </c>
      <c r="H304" s="10" t="s">
        <v>631</v>
      </c>
      <c r="I304" s="28"/>
      <c r="J304" s="28"/>
      <c r="K304" s="13"/>
      <c r="L304" s="14"/>
      <c r="M304" s="15"/>
      <c r="N304" s="305"/>
      <c r="O304" s="305"/>
      <c r="P304" s="305"/>
      <c r="Q304" s="305"/>
      <c r="R304" s="305"/>
      <c r="S304" s="305"/>
    </row>
    <row r="305" spans="1:19" ht="101.25">
      <c r="A305" s="101">
        <v>910</v>
      </c>
      <c r="B305" s="265" t="s">
        <v>633</v>
      </c>
      <c r="C305" s="412"/>
      <c r="D305" s="138"/>
      <c r="E305" s="138"/>
      <c r="F305" s="10" t="s">
        <v>654</v>
      </c>
      <c r="G305" s="10" t="s">
        <v>628</v>
      </c>
      <c r="H305" s="10" t="s">
        <v>631</v>
      </c>
      <c r="I305" s="28"/>
      <c r="J305" s="28"/>
      <c r="K305" s="13"/>
      <c r="L305" s="14"/>
      <c r="M305" s="15"/>
      <c r="N305" s="305"/>
      <c r="O305" s="305"/>
      <c r="P305" s="305"/>
      <c r="Q305" s="305"/>
      <c r="R305" s="305"/>
      <c r="S305" s="305"/>
    </row>
    <row r="306" spans="1:19" ht="90">
      <c r="A306" s="101">
        <v>910</v>
      </c>
      <c r="B306" s="265" t="s">
        <v>633</v>
      </c>
      <c r="C306" s="412"/>
      <c r="D306" s="138"/>
      <c r="E306" s="138"/>
      <c r="F306" s="10" t="s">
        <v>655</v>
      </c>
      <c r="G306" s="10" t="s">
        <v>628</v>
      </c>
      <c r="H306" s="10" t="s">
        <v>631</v>
      </c>
      <c r="I306" s="28"/>
      <c r="J306" s="28"/>
      <c r="K306" s="13"/>
      <c r="L306" s="14"/>
      <c r="M306" s="15"/>
      <c r="N306" s="305"/>
      <c r="O306" s="305"/>
      <c r="P306" s="305"/>
      <c r="Q306" s="305"/>
      <c r="R306" s="305"/>
      <c r="S306" s="305"/>
    </row>
    <row r="307" spans="1:19" ht="93.75" customHeight="1">
      <c r="A307" s="101">
        <v>910</v>
      </c>
      <c r="B307" s="265" t="s">
        <v>633</v>
      </c>
      <c r="C307" s="412"/>
      <c r="D307" s="138"/>
      <c r="E307" s="138"/>
      <c r="F307" s="10" t="s">
        <v>656</v>
      </c>
      <c r="G307" s="10" t="s">
        <v>628</v>
      </c>
      <c r="H307" s="10" t="s">
        <v>631</v>
      </c>
      <c r="I307" s="28"/>
      <c r="J307" s="28"/>
      <c r="K307" s="13"/>
      <c r="L307" s="14"/>
      <c r="M307" s="15"/>
      <c r="N307" s="305"/>
      <c r="O307" s="305"/>
      <c r="P307" s="305"/>
      <c r="Q307" s="305"/>
      <c r="R307" s="305"/>
      <c r="S307" s="305"/>
    </row>
    <row r="308" spans="1:19" ht="90">
      <c r="A308" s="101">
        <v>910</v>
      </c>
      <c r="B308" s="265" t="s">
        <v>633</v>
      </c>
      <c r="C308" s="412"/>
      <c r="D308" s="138"/>
      <c r="E308" s="138"/>
      <c r="F308" s="10" t="s">
        <v>657</v>
      </c>
      <c r="G308" s="10" t="s">
        <v>628</v>
      </c>
      <c r="H308" s="10" t="s">
        <v>631</v>
      </c>
      <c r="I308" s="28"/>
      <c r="J308" s="28"/>
      <c r="K308" s="13"/>
      <c r="L308" s="14"/>
      <c r="M308" s="15"/>
      <c r="N308" s="305"/>
      <c r="O308" s="305"/>
      <c r="P308" s="305"/>
      <c r="Q308" s="305"/>
      <c r="R308" s="305"/>
      <c r="S308" s="305"/>
    </row>
    <row r="309" spans="1:19" ht="90">
      <c r="A309" s="101">
        <v>910</v>
      </c>
      <c r="B309" s="265" t="s">
        <v>633</v>
      </c>
      <c r="C309" s="412"/>
      <c r="D309" s="138"/>
      <c r="E309" s="138"/>
      <c r="F309" s="10" t="s">
        <v>658</v>
      </c>
      <c r="G309" s="10" t="s">
        <v>628</v>
      </c>
      <c r="H309" s="10" t="s">
        <v>631</v>
      </c>
      <c r="I309" s="28"/>
      <c r="J309" s="28"/>
      <c r="K309" s="13"/>
      <c r="L309" s="14"/>
      <c r="M309" s="15"/>
      <c r="N309" s="305"/>
      <c r="O309" s="305"/>
      <c r="P309" s="305"/>
      <c r="Q309" s="305"/>
      <c r="R309" s="305"/>
      <c r="S309" s="305"/>
    </row>
    <row r="310" spans="1:19" ht="101.25">
      <c r="A310" s="101">
        <v>910</v>
      </c>
      <c r="B310" s="265" t="s">
        <v>633</v>
      </c>
      <c r="C310" s="412"/>
      <c r="D310" s="138"/>
      <c r="E310" s="138"/>
      <c r="F310" s="10" t="s">
        <v>659</v>
      </c>
      <c r="G310" s="10" t="s">
        <v>628</v>
      </c>
      <c r="H310" s="10" t="s">
        <v>631</v>
      </c>
      <c r="I310" s="28"/>
      <c r="J310" s="28"/>
      <c r="K310" s="13"/>
      <c r="L310" s="14"/>
      <c r="M310" s="15"/>
      <c r="N310" s="305"/>
      <c r="O310" s="305"/>
      <c r="P310" s="305"/>
      <c r="Q310" s="305"/>
      <c r="R310" s="305"/>
      <c r="S310" s="305"/>
    </row>
    <row r="311" spans="1:19" ht="102.75" customHeight="1">
      <c r="A311" s="101">
        <v>910</v>
      </c>
      <c r="B311" s="265" t="s">
        <v>633</v>
      </c>
      <c r="C311" s="412"/>
      <c r="D311" s="138"/>
      <c r="E311" s="138"/>
      <c r="F311" s="10" t="s">
        <v>660</v>
      </c>
      <c r="G311" s="10" t="s">
        <v>628</v>
      </c>
      <c r="H311" s="10" t="s">
        <v>631</v>
      </c>
      <c r="I311" s="28"/>
      <c r="J311" s="28"/>
      <c r="K311" s="13"/>
      <c r="L311" s="14"/>
      <c r="M311" s="15"/>
      <c r="N311" s="305"/>
      <c r="O311" s="305"/>
      <c r="P311" s="305"/>
      <c r="Q311" s="305"/>
      <c r="R311" s="305"/>
      <c r="S311" s="305"/>
    </row>
    <row r="312" spans="1:19" ht="101.25" customHeight="1">
      <c r="A312" s="101">
        <v>910</v>
      </c>
      <c r="B312" s="265" t="s">
        <v>633</v>
      </c>
      <c r="C312" s="412"/>
      <c r="D312" s="138"/>
      <c r="E312" s="138"/>
      <c r="F312" s="10" t="s">
        <v>729</v>
      </c>
      <c r="G312" s="10" t="s">
        <v>628</v>
      </c>
      <c r="H312" s="10" t="s">
        <v>631</v>
      </c>
      <c r="I312" s="28"/>
      <c r="J312" s="28"/>
      <c r="K312" s="13"/>
      <c r="L312" s="14"/>
      <c r="M312" s="15"/>
      <c r="N312" s="305"/>
      <c r="O312" s="305"/>
      <c r="P312" s="305"/>
      <c r="Q312" s="305"/>
      <c r="R312" s="305"/>
      <c r="S312" s="305"/>
    </row>
    <row r="313" spans="1:19" ht="103.5" customHeight="1">
      <c r="A313" s="101">
        <v>910</v>
      </c>
      <c r="B313" s="265" t="s">
        <v>633</v>
      </c>
      <c r="C313" s="412"/>
      <c r="D313" s="138"/>
      <c r="E313" s="138"/>
      <c r="F313" s="10" t="s">
        <v>661</v>
      </c>
      <c r="G313" s="10" t="s">
        <v>628</v>
      </c>
      <c r="H313" s="10" t="s">
        <v>631</v>
      </c>
      <c r="I313" s="28"/>
      <c r="J313" s="28"/>
      <c r="K313" s="13"/>
      <c r="L313" s="14"/>
      <c r="M313" s="15"/>
      <c r="N313" s="305"/>
      <c r="O313" s="305"/>
      <c r="P313" s="305"/>
      <c r="Q313" s="305"/>
      <c r="R313" s="305"/>
      <c r="S313" s="305"/>
    </row>
    <row r="314" spans="1:19" ht="101.25">
      <c r="A314" s="101">
        <v>910</v>
      </c>
      <c r="B314" s="265" t="s">
        <v>633</v>
      </c>
      <c r="C314" s="412"/>
      <c r="D314" s="138"/>
      <c r="E314" s="138"/>
      <c r="F314" s="10" t="s">
        <v>662</v>
      </c>
      <c r="G314" s="10" t="s">
        <v>628</v>
      </c>
      <c r="H314" s="10" t="s">
        <v>631</v>
      </c>
      <c r="I314" s="28"/>
      <c r="J314" s="28"/>
      <c r="K314" s="13"/>
      <c r="L314" s="14"/>
      <c r="M314" s="15"/>
      <c r="N314" s="305"/>
      <c r="O314" s="305"/>
      <c r="P314" s="305"/>
      <c r="Q314" s="305"/>
      <c r="R314" s="305"/>
      <c r="S314" s="305"/>
    </row>
    <row r="315" spans="1:19" ht="104.25" customHeight="1">
      <c r="A315" s="101">
        <v>910</v>
      </c>
      <c r="B315" s="265" t="s">
        <v>633</v>
      </c>
      <c r="C315" s="412"/>
      <c r="D315" s="138"/>
      <c r="E315" s="138"/>
      <c r="F315" s="10" t="s">
        <v>663</v>
      </c>
      <c r="G315" s="10" t="s">
        <v>628</v>
      </c>
      <c r="H315" s="10" t="s">
        <v>631</v>
      </c>
      <c r="I315" s="28"/>
      <c r="J315" s="28"/>
      <c r="K315" s="13"/>
      <c r="L315" s="14"/>
      <c r="M315" s="15"/>
      <c r="N315" s="305"/>
      <c r="O315" s="305"/>
      <c r="P315" s="305"/>
      <c r="Q315" s="305"/>
      <c r="R315" s="305"/>
      <c r="S315" s="305"/>
    </row>
    <row r="316" spans="1:19" ht="101.25">
      <c r="A316" s="101">
        <v>910</v>
      </c>
      <c r="B316" s="265" t="s">
        <v>633</v>
      </c>
      <c r="C316" s="412"/>
      <c r="D316" s="138"/>
      <c r="E316" s="138"/>
      <c r="F316" s="10" t="s">
        <v>664</v>
      </c>
      <c r="G316" s="10" t="s">
        <v>628</v>
      </c>
      <c r="H316" s="10" t="s">
        <v>631</v>
      </c>
      <c r="I316" s="28"/>
      <c r="J316" s="28"/>
      <c r="K316" s="13"/>
      <c r="L316" s="14"/>
      <c r="M316" s="15"/>
      <c r="N316" s="305"/>
      <c r="O316" s="305"/>
      <c r="P316" s="305"/>
      <c r="Q316" s="305"/>
      <c r="R316" s="305"/>
      <c r="S316" s="305"/>
    </row>
    <row r="317" spans="1:19" ht="101.25">
      <c r="A317" s="101">
        <v>910</v>
      </c>
      <c r="B317" s="265" t="s">
        <v>633</v>
      </c>
      <c r="C317" s="412"/>
      <c r="D317" s="138"/>
      <c r="E317" s="138"/>
      <c r="F317" s="10" t="s">
        <v>665</v>
      </c>
      <c r="G317" s="10" t="s">
        <v>628</v>
      </c>
      <c r="H317" s="10" t="s">
        <v>631</v>
      </c>
      <c r="I317" s="28"/>
      <c r="J317" s="28"/>
      <c r="K317" s="13"/>
      <c r="L317" s="14"/>
      <c r="M317" s="15"/>
      <c r="N317" s="305"/>
      <c r="O317" s="305"/>
      <c r="P317" s="305"/>
      <c r="Q317" s="305"/>
      <c r="R317" s="305"/>
      <c r="S317" s="305"/>
    </row>
    <row r="318" spans="1:19" ht="47.25" customHeight="1">
      <c r="A318" s="339"/>
      <c r="B318" s="340">
        <v>302000000</v>
      </c>
      <c r="C318" s="339" t="s">
        <v>449</v>
      </c>
      <c r="D318" s="572" t="s">
        <v>483</v>
      </c>
      <c r="E318" s="572"/>
      <c r="F318" s="572"/>
      <c r="G318" s="572"/>
      <c r="H318" s="572"/>
      <c r="I318" s="572"/>
      <c r="J318" s="572"/>
      <c r="K318" s="572"/>
      <c r="L318" s="572"/>
      <c r="M318" s="572"/>
      <c r="N318" s="327">
        <f aca="true" t="shared" si="31" ref="N318:S318">SUM(N319++N333+N340+N344+N348+N358+N363+N368)</f>
        <v>84340.7</v>
      </c>
      <c r="O318" s="327">
        <f t="shared" si="31"/>
        <v>83689.49999999999</v>
      </c>
      <c r="P318" s="327">
        <f t="shared" si="31"/>
        <v>73192.59999999999</v>
      </c>
      <c r="Q318" s="327">
        <f t="shared" si="31"/>
        <v>80854.7</v>
      </c>
      <c r="R318" s="327">
        <f t="shared" si="31"/>
        <v>78633.1</v>
      </c>
      <c r="S318" s="327">
        <f t="shared" si="31"/>
        <v>76335.3</v>
      </c>
    </row>
    <row r="319" spans="1:19" ht="33.75" customHeight="1">
      <c r="A319" s="87"/>
      <c r="B319" s="387" t="s">
        <v>290</v>
      </c>
      <c r="C319" s="87" t="s">
        <v>450</v>
      </c>
      <c r="D319" s="358" t="s">
        <v>452</v>
      </c>
      <c r="E319" s="377" t="s">
        <v>70</v>
      </c>
      <c r="F319" s="498"/>
      <c r="G319" s="498"/>
      <c r="H319" s="498"/>
      <c r="I319" s="498"/>
      <c r="J319" s="498"/>
      <c r="K319" s="498"/>
      <c r="L319" s="498"/>
      <c r="M319" s="498"/>
      <c r="N319" s="324">
        <f aca="true" t="shared" si="32" ref="N319:S319">SUM(N320:N332)</f>
        <v>18255</v>
      </c>
      <c r="O319" s="324">
        <f t="shared" si="32"/>
        <v>18146.1</v>
      </c>
      <c r="P319" s="324">
        <f t="shared" si="32"/>
        <v>15577.300000000001</v>
      </c>
      <c r="Q319" s="324">
        <f t="shared" si="32"/>
        <v>15550.3</v>
      </c>
      <c r="R319" s="324">
        <f t="shared" si="32"/>
        <v>13494.199999999999</v>
      </c>
      <c r="S319" s="324">
        <f t="shared" si="32"/>
        <v>13494.199999999999</v>
      </c>
    </row>
    <row r="320" spans="1:19" s="303" customFormat="1" ht="46.5" customHeight="1">
      <c r="A320" s="231">
        <v>901</v>
      </c>
      <c r="B320" s="265" t="s">
        <v>290</v>
      </c>
      <c r="C320" s="231"/>
      <c r="D320" s="422"/>
      <c r="E320" s="299"/>
      <c r="F320" s="10" t="s">
        <v>76</v>
      </c>
      <c r="G320" s="10" t="s">
        <v>77</v>
      </c>
      <c r="H320" s="10" t="s">
        <v>78</v>
      </c>
      <c r="I320" s="297" t="s">
        <v>573</v>
      </c>
      <c r="J320" s="297" t="s">
        <v>677</v>
      </c>
      <c r="K320" s="13" t="s">
        <v>599</v>
      </c>
      <c r="L320" s="14">
        <v>120</v>
      </c>
      <c r="M320" s="422"/>
      <c r="N320" s="304">
        <v>116.4</v>
      </c>
      <c r="O320" s="304">
        <v>116.4</v>
      </c>
      <c r="P320" s="305">
        <f>127.3</f>
        <v>127.3</v>
      </c>
      <c r="Q320" s="304">
        <v>133.4</v>
      </c>
      <c r="R320" s="304">
        <v>133.4</v>
      </c>
      <c r="S320" s="304">
        <v>133.4</v>
      </c>
    </row>
    <row r="321" spans="1:19" s="303" customFormat="1" ht="45">
      <c r="A321" s="231">
        <v>901</v>
      </c>
      <c r="B321" s="265" t="s">
        <v>290</v>
      </c>
      <c r="C321" s="231"/>
      <c r="D321" s="422"/>
      <c r="E321" s="299"/>
      <c r="F321" s="10" t="s">
        <v>600</v>
      </c>
      <c r="G321" s="10" t="s">
        <v>315</v>
      </c>
      <c r="H321" s="10" t="s">
        <v>352</v>
      </c>
      <c r="I321" s="297" t="s">
        <v>573</v>
      </c>
      <c r="J321" s="297" t="s">
        <v>677</v>
      </c>
      <c r="K321" s="13" t="s">
        <v>599</v>
      </c>
      <c r="L321" s="14">
        <v>240</v>
      </c>
      <c r="M321" s="422"/>
      <c r="N321" s="304">
        <v>47.3</v>
      </c>
      <c r="O321" s="304">
        <v>40.6</v>
      </c>
      <c r="P321" s="305">
        <f>66.1</f>
        <v>66.1</v>
      </c>
      <c r="Q321" s="305">
        <v>57.1</v>
      </c>
      <c r="R321" s="305">
        <v>39.5</v>
      </c>
      <c r="S321" s="305">
        <v>39.5</v>
      </c>
    </row>
    <row r="322" spans="1:19" s="303" customFormat="1" ht="33" customHeight="1">
      <c r="A322" s="231">
        <v>901</v>
      </c>
      <c r="B322" s="265" t="s">
        <v>290</v>
      </c>
      <c r="C322" s="231"/>
      <c r="D322" s="422"/>
      <c r="E322" s="299"/>
      <c r="F322" s="10" t="s">
        <v>58</v>
      </c>
      <c r="G322" s="10" t="s">
        <v>315</v>
      </c>
      <c r="H322" s="10" t="s">
        <v>59</v>
      </c>
      <c r="I322" s="297" t="s">
        <v>573</v>
      </c>
      <c r="J322" s="297" t="s">
        <v>677</v>
      </c>
      <c r="K322" s="13" t="s">
        <v>599</v>
      </c>
      <c r="L322" s="14">
        <v>850</v>
      </c>
      <c r="M322" s="422"/>
      <c r="N322" s="304">
        <v>0.5</v>
      </c>
      <c r="O322" s="304">
        <v>0.2</v>
      </c>
      <c r="P322" s="304">
        <v>0.3</v>
      </c>
      <c r="Q322" s="305">
        <v>0.3</v>
      </c>
      <c r="R322" s="305">
        <v>0.3</v>
      </c>
      <c r="S322" s="305">
        <v>0.3</v>
      </c>
    </row>
    <row r="323" spans="1:29" ht="47.25" customHeight="1">
      <c r="A323" s="101">
        <v>902</v>
      </c>
      <c r="B323" s="265" t="s">
        <v>290</v>
      </c>
      <c r="C323" s="11"/>
      <c r="D323" s="10"/>
      <c r="E323" s="10"/>
      <c r="F323" s="10" t="s">
        <v>76</v>
      </c>
      <c r="G323" s="10" t="s">
        <v>77</v>
      </c>
      <c r="H323" s="10" t="s">
        <v>78</v>
      </c>
      <c r="I323" s="297" t="s">
        <v>573</v>
      </c>
      <c r="J323" s="297" t="s">
        <v>742</v>
      </c>
      <c r="K323" s="13" t="s">
        <v>168</v>
      </c>
      <c r="L323" s="14">
        <v>120</v>
      </c>
      <c r="M323" s="15">
        <v>210</v>
      </c>
      <c r="N323" s="305">
        <v>189.9</v>
      </c>
      <c r="O323" s="305">
        <v>189.9</v>
      </c>
      <c r="P323" s="305">
        <v>359.3</v>
      </c>
      <c r="Q323" s="305">
        <v>402</v>
      </c>
      <c r="R323" s="305">
        <v>402</v>
      </c>
      <c r="S323" s="305">
        <v>402</v>
      </c>
      <c r="V323" s="50">
        <f aca="true" t="shared" si="33" ref="V323:AC323">SUM(N319+N333)</f>
        <v>46831.3</v>
      </c>
      <c r="W323" s="50">
        <f t="shared" si="33"/>
        <v>46638.7</v>
      </c>
      <c r="X323" s="50">
        <f t="shared" si="33"/>
        <v>46474</v>
      </c>
      <c r="Y323" s="50">
        <f t="shared" si="33"/>
        <v>49210.2</v>
      </c>
      <c r="Z323" s="50">
        <f t="shared" si="33"/>
        <v>47154.1</v>
      </c>
      <c r="AA323" s="50">
        <f t="shared" si="33"/>
        <v>47154.1</v>
      </c>
      <c r="AB323" s="50">
        <f t="shared" si="33"/>
        <v>0</v>
      </c>
      <c r="AC323" s="50">
        <f t="shared" si="33"/>
        <v>0</v>
      </c>
    </row>
    <row r="324" spans="1:27" ht="37.5" customHeight="1">
      <c r="A324" s="101">
        <v>902</v>
      </c>
      <c r="B324" s="265" t="s">
        <v>290</v>
      </c>
      <c r="C324" s="11"/>
      <c r="D324" s="10"/>
      <c r="E324" s="10"/>
      <c r="F324" s="10" t="s">
        <v>351</v>
      </c>
      <c r="G324" s="10" t="s">
        <v>315</v>
      </c>
      <c r="H324" s="10" t="s">
        <v>352</v>
      </c>
      <c r="I324" s="297" t="s">
        <v>573</v>
      </c>
      <c r="J324" s="297" t="s">
        <v>697</v>
      </c>
      <c r="K324" s="13" t="s">
        <v>167</v>
      </c>
      <c r="L324" s="14">
        <v>120</v>
      </c>
      <c r="M324" s="15">
        <v>210</v>
      </c>
      <c r="N324" s="305">
        <v>8438.8</v>
      </c>
      <c r="O324" s="305">
        <v>8427.1</v>
      </c>
      <c r="P324" s="305">
        <f>9019.9</f>
        <v>9019.9</v>
      </c>
      <c r="Q324" s="305">
        <v>9816.9</v>
      </c>
      <c r="R324" s="305">
        <v>9816.9</v>
      </c>
      <c r="S324" s="305">
        <v>9816.9</v>
      </c>
      <c r="U324" s="50">
        <f>SUM(Q323+Q337)</f>
        <v>1733</v>
      </c>
      <c r="V324" s="50">
        <f>SUM(R323+R337)</f>
        <v>1733</v>
      </c>
      <c r="W324" s="50">
        <f>SUM(S323+S337)</f>
        <v>1733</v>
      </c>
      <c r="Y324" s="50">
        <f>SUM(Q324+Q325+Q326+Q338)</f>
        <v>44744.7</v>
      </c>
      <c r="Z324" s="50">
        <f>SUM(R324+R325+R326+R338)</f>
        <v>44638.399999999994</v>
      </c>
      <c r="AA324" s="50">
        <f>SUM(S324+S325+S326+S338)</f>
        <v>44638.399999999994</v>
      </c>
    </row>
    <row r="325" spans="1:23" ht="36" customHeight="1">
      <c r="A325" s="101">
        <v>902</v>
      </c>
      <c r="B325" s="265" t="s">
        <v>290</v>
      </c>
      <c r="C325" s="11"/>
      <c r="D325" s="10"/>
      <c r="E325" s="10"/>
      <c r="F325" s="10" t="s">
        <v>58</v>
      </c>
      <c r="G325" s="10" t="s">
        <v>315</v>
      </c>
      <c r="H325" s="10" t="s">
        <v>59</v>
      </c>
      <c r="I325" s="297" t="s">
        <v>573</v>
      </c>
      <c r="J325" s="297" t="s">
        <v>697</v>
      </c>
      <c r="K325" s="13" t="s">
        <v>167</v>
      </c>
      <c r="L325" s="14">
        <v>240</v>
      </c>
      <c r="M325" s="15">
        <v>210</v>
      </c>
      <c r="N325" s="305">
        <v>5553.3</v>
      </c>
      <c r="O325" s="305">
        <v>5472.7</v>
      </c>
      <c r="P325" s="305">
        <f>4965.5</f>
        <v>4965.5</v>
      </c>
      <c r="Q325" s="305">
        <f>4521.8+214.4-2042.2</f>
        <v>2694</v>
      </c>
      <c r="R325" s="305">
        <f>2589.6+108.1-110</f>
        <v>2587.7</v>
      </c>
      <c r="S325" s="305">
        <f>2589.6+108.1-110</f>
        <v>2587.7</v>
      </c>
      <c r="U325" s="50">
        <f>SUM(Q324+Q325+Q326+Q338)</f>
        <v>44744.7</v>
      </c>
      <c r="V325" s="50">
        <f>SUM(R324+R325+R326+R338)</f>
        <v>44638.399999999994</v>
      </c>
      <c r="W325" s="50">
        <f>SUM(S324+S325+S326+S338)</f>
        <v>44638.399999999994</v>
      </c>
    </row>
    <row r="326" spans="1:19" ht="45">
      <c r="A326" s="101">
        <v>902</v>
      </c>
      <c r="B326" s="265" t="s">
        <v>290</v>
      </c>
      <c r="C326" s="11"/>
      <c r="D326" s="10"/>
      <c r="E326" s="10"/>
      <c r="F326" s="10" t="s">
        <v>277</v>
      </c>
      <c r="G326" s="10"/>
      <c r="H326" s="10"/>
      <c r="I326" s="297" t="s">
        <v>573</v>
      </c>
      <c r="J326" s="297" t="s">
        <v>697</v>
      </c>
      <c r="K326" s="13" t="s">
        <v>167</v>
      </c>
      <c r="L326" s="14">
        <v>850</v>
      </c>
      <c r="M326" s="15">
        <v>0</v>
      </c>
      <c r="N326" s="305">
        <v>913.3</v>
      </c>
      <c r="O326" s="305">
        <v>903.8</v>
      </c>
      <c r="P326" s="305">
        <f>658.6</f>
        <v>658.6</v>
      </c>
      <c r="Q326" s="305">
        <v>330</v>
      </c>
      <c r="R326" s="305">
        <v>330</v>
      </c>
      <c r="S326" s="305">
        <v>330</v>
      </c>
    </row>
    <row r="327" spans="1:19" ht="22.5">
      <c r="A327" s="101">
        <v>902</v>
      </c>
      <c r="B327" s="265" t="s">
        <v>290</v>
      </c>
      <c r="C327" s="11"/>
      <c r="D327" s="10"/>
      <c r="E327" s="10"/>
      <c r="F327" s="10" t="s">
        <v>278</v>
      </c>
      <c r="G327" s="10"/>
      <c r="H327" s="10"/>
      <c r="I327" s="297" t="s">
        <v>573</v>
      </c>
      <c r="J327" s="297">
        <v>13</v>
      </c>
      <c r="K327" s="13" t="s">
        <v>169</v>
      </c>
      <c r="L327" s="14">
        <v>850</v>
      </c>
      <c r="M327" s="15"/>
      <c r="N327" s="305">
        <v>74.4</v>
      </c>
      <c r="O327" s="305">
        <v>74.3</v>
      </c>
      <c r="P327" s="305">
        <v>74.4</v>
      </c>
      <c r="Q327" s="305">
        <v>74.4</v>
      </c>
      <c r="R327" s="305">
        <v>74.4</v>
      </c>
      <c r="S327" s="305">
        <v>74.4</v>
      </c>
    </row>
    <row r="328" spans="1:19" ht="80.25" customHeight="1">
      <c r="A328" s="101">
        <v>902</v>
      </c>
      <c r="B328" s="265" t="s">
        <v>290</v>
      </c>
      <c r="C328" s="11"/>
      <c r="D328" s="10"/>
      <c r="E328" s="10"/>
      <c r="F328" s="10" t="s">
        <v>7</v>
      </c>
      <c r="G328" s="10" t="s">
        <v>172</v>
      </c>
      <c r="H328" s="54" t="s">
        <v>374</v>
      </c>
      <c r="I328" s="297" t="s">
        <v>573</v>
      </c>
      <c r="J328" s="297">
        <v>13</v>
      </c>
      <c r="K328" s="13" t="s">
        <v>238</v>
      </c>
      <c r="L328" s="14">
        <v>240</v>
      </c>
      <c r="M328" s="15"/>
      <c r="N328" s="305">
        <v>0</v>
      </c>
      <c r="O328" s="305">
        <v>0</v>
      </c>
      <c r="P328" s="305">
        <v>0.2</v>
      </c>
      <c r="Q328" s="305"/>
      <c r="R328" s="305"/>
      <c r="S328" s="305"/>
    </row>
    <row r="329" spans="1:19" ht="45">
      <c r="A329" s="101">
        <v>902</v>
      </c>
      <c r="B329" s="265" t="s">
        <v>290</v>
      </c>
      <c r="C329" s="11"/>
      <c r="D329" s="10"/>
      <c r="E329" s="10"/>
      <c r="F329" s="10" t="s">
        <v>65</v>
      </c>
      <c r="G329" s="10"/>
      <c r="H329" s="54"/>
      <c r="I329" s="297" t="s">
        <v>573</v>
      </c>
      <c r="J329" s="297">
        <v>13</v>
      </c>
      <c r="K329" s="13" t="s">
        <v>238</v>
      </c>
      <c r="L329" s="14">
        <v>830</v>
      </c>
      <c r="M329" s="15"/>
      <c r="N329" s="305">
        <v>2921.1</v>
      </c>
      <c r="O329" s="305">
        <v>2921.1</v>
      </c>
      <c r="P329" s="305">
        <v>305.6</v>
      </c>
      <c r="Q329" s="305"/>
      <c r="R329" s="305"/>
      <c r="S329" s="305"/>
    </row>
    <row r="330" spans="1:19" ht="90">
      <c r="A330" s="101">
        <v>902</v>
      </c>
      <c r="B330" s="265" t="s">
        <v>290</v>
      </c>
      <c r="C330" s="11"/>
      <c r="D330" s="10"/>
      <c r="E330" s="10"/>
      <c r="F330" s="10" t="s">
        <v>555</v>
      </c>
      <c r="G330" s="10"/>
      <c r="H330" s="10"/>
      <c r="I330" s="297" t="s">
        <v>573</v>
      </c>
      <c r="J330" s="297">
        <v>13</v>
      </c>
      <c r="K330" s="13" t="s">
        <v>238</v>
      </c>
      <c r="L330" s="14">
        <v>850</v>
      </c>
      <c r="M330" s="15"/>
      <c r="N330" s="305">
        <v>0</v>
      </c>
      <c r="O330" s="305">
        <v>0</v>
      </c>
      <c r="P330" s="305">
        <v>0.1</v>
      </c>
      <c r="Q330" s="305"/>
      <c r="R330" s="305"/>
      <c r="S330" s="305"/>
    </row>
    <row r="331" spans="1:19" ht="90">
      <c r="A331" s="101">
        <v>902</v>
      </c>
      <c r="B331" s="265" t="s">
        <v>290</v>
      </c>
      <c r="C331" s="11"/>
      <c r="D331" s="10"/>
      <c r="E331" s="10"/>
      <c r="F331" s="10" t="s">
        <v>558</v>
      </c>
      <c r="G331" s="10"/>
      <c r="H331" s="10"/>
      <c r="I331" s="297" t="s">
        <v>697</v>
      </c>
      <c r="J331" s="297" t="s">
        <v>744</v>
      </c>
      <c r="K331" s="297" t="s">
        <v>748</v>
      </c>
      <c r="L331" s="14">
        <v>240</v>
      </c>
      <c r="M331" s="15"/>
      <c r="N331" s="305"/>
      <c r="O331" s="305"/>
      <c r="P331" s="305"/>
      <c r="Q331" s="305">
        <v>1932.2</v>
      </c>
      <c r="R331" s="305">
        <v>0</v>
      </c>
      <c r="S331" s="305">
        <v>0</v>
      </c>
    </row>
    <row r="332" spans="1:19" ht="12.75">
      <c r="A332" s="101"/>
      <c r="B332" s="265"/>
      <c r="C332" s="11"/>
      <c r="D332" s="10"/>
      <c r="E332" s="10"/>
      <c r="F332" s="10"/>
      <c r="G332" s="10"/>
      <c r="H332" s="10"/>
      <c r="I332" s="297" t="s">
        <v>697</v>
      </c>
      <c r="J332" s="297" t="s">
        <v>744</v>
      </c>
      <c r="K332" s="297" t="s">
        <v>749</v>
      </c>
      <c r="L332" s="14">
        <v>240</v>
      </c>
      <c r="M332" s="15"/>
      <c r="N332" s="305"/>
      <c r="O332" s="305"/>
      <c r="P332" s="305"/>
      <c r="Q332" s="305">
        <v>110</v>
      </c>
      <c r="R332" s="305">
        <v>110</v>
      </c>
      <c r="S332" s="305">
        <v>110</v>
      </c>
    </row>
    <row r="333" spans="1:19" ht="32.25" customHeight="1">
      <c r="A333" s="87"/>
      <c r="B333" s="387" t="s">
        <v>392</v>
      </c>
      <c r="C333" s="87" t="s">
        <v>451</v>
      </c>
      <c r="D333" s="358" t="s">
        <v>453</v>
      </c>
      <c r="E333" s="377" t="s">
        <v>70</v>
      </c>
      <c r="F333" s="498"/>
      <c r="G333" s="498"/>
      <c r="H333" s="498"/>
      <c r="I333" s="498"/>
      <c r="J333" s="498"/>
      <c r="K333" s="498"/>
      <c r="L333" s="498"/>
      <c r="M333" s="498"/>
      <c r="N333" s="324">
        <f aca="true" t="shared" si="34" ref="N333:S333">SUM(N334:N339)</f>
        <v>28576.3</v>
      </c>
      <c r="O333" s="324">
        <f t="shared" si="34"/>
        <v>28492.600000000002</v>
      </c>
      <c r="P333" s="324">
        <f t="shared" si="34"/>
        <v>30896.699999999997</v>
      </c>
      <c r="Q333" s="324">
        <f>SUM(Q334:Q339)</f>
        <v>33659.9</v>
      </c>
      <c r="R333" s="324">
        <f t="shared" si="34"/>
        <v>33659.9</v>
      </c>
      <c r="S333" s="324">
        <f t="shared" si="34"/>
        <v>33659.9</v>
      </c>
    </row>
    <row r="334" spans="1:19" s="303" customFormat="1" ht="46.5" customHeight="1">
      <c r="A334" s="231">
        <v>901</v>
      </c>
      <c r="B334" s="265" t="s">
        <v>392</v>
      </c>
      <c r="C334" s="231"/>
      <c r="D334" s="422"/>
      <c r="E334" s="299"/>
      <c r="F334" s="10" t="s">
        <v>76</v>
      </c>
      <c r="G334" s="10" t="s">
        <v>77</v>
      </c>
      <c r="H334" s="10" t="s">
        <v>78</v>
      </c>
      <c r="I334" s="297" t="s">
        <v>573</v>
      </c>
      <c r="J334" s="297" t="s">
        <v>677</v>
      </c>
      <c r="K334" s="13" t="s">
        <v>599</v>
      </c>
      <c r="L334" s="14">
        <v>120</v>
      </c>
      <c r="M334" s="422"/>
      <c r="N334" s="304">
        <v>385.5</v>
      </c>
      <c r="O334" s="304">
        <v>385.5</v>
      </c>
      <c r="P334" s="304">
        <f>404.8</f>
        <v>404.8</v>
      </c>
      <c r="Q334" s="304">
        <v>425.1</v>
      </c>
      <c r="R334" s="304">
        <v>425.1</v>
      </c>
      <c r="S334" s="304">
        <v>425.1</v>
      </c>
    </row>
    <row r="335" spans="1:19" s="303" customFormat="1" ht="35.25" customHeight="1">
      <c r="A335" s="231">
        <v>901</v>
      </c>
      <c r="B335" s="265" t="s">
        <v>392</v>
      </c>
      <c r="C335" s="231"/>
      <c r="D335" s="422"/>
      <c r="E335" s="299"/>
      <c r="F335" s="10" t="s">
        <v>600</v>
      </c>
      <c r="G335" s="10" t="s">
        <v>315</v>
      </c>
      <c r="H335" s="10" t="s">
        <v>352</v>
      </c>
      <c r="I335" s="297"/>
      <c r="J335" s="297"/>
      <c r="K335" s="13"/>
      <c r="L335" s="14"/>
      <c r="M335" s="422"/>
      <c r="N335" s="463"/>
      <c r="O335" s="463"/>
      <c r="P335" s="463"/>
      <c r="Q335" s="463"/>
      <c r="R335" s="463"/>
      <c r="S335" s="463"/>
    </row>
    <row r="336" spans="1:19" s="303" customFormat="1" ht="37.5" customHeight="1">
      <c r="A336" s="231">
        <v>901</v>
      </c>
      <c r="B336" s="265" t="s">
        <v>392</v>
      </c>
      <c r="C336" s="231"/>
      <c r="D336" s="422"/>
      <c r="E336" s="299"/>
      <c r="F336" s="10" t="s">
        <v>58</v>
      </c>
      <c r="G336" s="10" t="s">
        <v>315</v>
      </c>
      <c r="H336" s="10" t="s">
        <v>59</v>
      </c>
      <c r="I336" s="297"/>
      <c r="J336" s="297"/>
      <c r="K336" s="13"/>
      <c r="L336" s="14"/>
      <c r="M336" s="422"/>
      <c r="N336" s="463"/>
      <c r="O336" s="463"/>
      <c r="P336" s="463"/>
      <c r="Q336" s="463"/>
      <c r="R336" s="463"/>
      <c r="S336" s="463"/>
    </row>
    <row r="337" spans="1:19" ht="45.75" customHeight="1">
      <c r="A337" s="101">
        <v>902</v>
      </c>
      <c r="B337" s="265" t="s">
        <v>392</v>
      </c>
      <c r="C337" s="11"/>
      <c r="D337" s="10"/>
      <c r="E337" s="10"/>
      <c r="F337" s="10" t="s">
        <v>76</v>
      </c>
      <c r="G337" s="10" t="s">
        <v>77</v>
      </c>
      <c r="H337" s="10" t="s">
        <v>78</v>
      </c>
      <c r="I337" s="297" t="s">
        <v>573</v>
      </c>
      <c r="J337" s="297" t="s">
        <v>742</v>
      </c>
      <c r="K337" s="13" t="s">
        <v>168</v>
      </c>
      <c r="L337" s="14">
        <v>120</v>
      </c>
      <c r="M337" s="15">
        <v>210</v>
      </c>
      <c r="N337" s="305">
        <v>632.8</v>
      </c>
      <c r="O337" s="305">
        <v>632.7</v>
      </c>
      <c r="P337" s="305">
        <v>1189.8</v>
      </c>
      <c r="Q337" s="305">
        <v>1331</v>
      </c>
      <c r="R337" s="305">
        <v>1331</v>
      </c>
      <c r="S337" s="305">
        <v>1331</v>
      </c>
    </row>
    <row r="338" spans="1:19" ht="34.5" customHeight="1">
      <c r="A338" s="101">
        <v>902</v>
      </c>
      <c r="B338" s="265" t="s">
        <v>392</v>
      </c>
      <c r="C338" s="11"/>
      <c r="D338" s="10"/>
      <c r="E338" s="10"/>
      <c r="F338" s="10" t="s">
        <v>351</v>
      </c>
      <c r="G338" s="10" t="s">
        <v>315</v>
      </c>
      <c r="H338" s="10" t="s">
        <v>352</v>
      </c>
      <c r="I338" s="297" t="s">
        <v>573</v>
      </c>
      <c r="J338" s="297" t="s">
        <v>697</v>
      </c>
      <c r="K338" s="13" t="s">
        <v>167</v>
      </c>
      <c r="L338" s="14">
        <v>120</v>
      </c>
      <c r="M338" s="15">
        <v>210</v>
      </c>
      <c r="N338" s="305">
        <v>27558</v>
      </c>
      <c r="O338" s="305">
        <v>27474.4</v>
      </c>
      <c r="P338" s="305">
        <v>29302.1</v>
      </c>
      <c r="Q338" s="305">
        <v>31903.8</v>
      </c>
      <c r="R338" s="305">
        <v>31903.8</v>
      </c>
      <c r="S338" s="305">
        <v>31903.8</v>
      </c>
    </row>
    <row r="339" spans="1:19" ht="35.25" customHeight="1">
      <c r="A339" s="101">
        <v>902</v>
      </c>
      <c r="B339" s="265" t="s">
        <v>392</v>
      </c>
      <c r="C339" s="11"/>
      <c r="D339" s="10"/>
      <c r="E339" s="10"/>
      <c r="F339" s="10" t="s">
        <v>58</v>
      </c>
      <c r="G339" s="10" t="s">
        <v>315</v>
      </c>
      <c r="H339" s="10" t="s">
        <v>59</v>
      </c>
      <c r="I339" s="28"/>
      <c r="J339" s="12"/>
      <c r="K339" s="13"/>
      <c r="L339" s="14"/>
      <c r="M339" s="15"/>
      <c r="N339" s="305"/>
      <c r="O339" s="305"/>
      <c r="P339" s="305"/>
      <c r="Q339" s="305"/>
      <c r="R339" s="305"/>
      <c r="S339" s="305"/>
    </row>
    <row r="340" spans="1:19" ht="66" customHeight="1">
      <c r="A340" s="87">
        <v>902</v>
      </c>
      <c r="B340" s="387" t="s">
        <v>455</v>
      </c>
      <c r="C340" s="87" t="s">
        <v>454</v>
      </c>
      <c r="D340" s="358" t="s">
        <v>497</v>
      </c>
      <c r="E340" s="377" t="s">
        <v>70</v>
      </c>
      <c r="F340" s="571"/>
      <c r="G340" s="571"/>
      <c r="H340" s="571"/>
      <c r="I340" s="34"/>
      <c r="J340" s="34"/>
      <c r="K340" s="35"/>
      <c r="L340" s="36"/>
      <c r="M340" s="41"/>
      <c r="N340" s="324">
        <f aca="true" t="shared" si="35" ref="N340:S340">SUM(N341)</f>
        <v>1328.2</v>
      </c>
      <c r="O340" s="324">
        <f t="shared" si="35"/>
        <v>1328.1</v>
      </c>
      <c r="P340" s="324">
        <f t="shared" si="35"/>
        <v>0</v>
      </c>
      <c r="Q340" s="324">
        <f t="shared" si="35"/>
        <v>0</v>
      </c>
      <c r="R340" s="324">
        <f t="shared" si="35"/>
        <v>0</v>
      </c>
      <c r="S340" s="324">
        <f t="shared" si="35"/>
        <v>0</v>
      </c>
    </row>
    <row r="341" spans="1:19" ht="35.25" customHeight="1">
      <c r="A341" s="101">
        <v>902</v>
      </c>
      <c r="B341" s="265" t="s">
        <v>455</v>
      </c>
      <c r="C341" s="11"/>
      <c r="D341" s="10"/>
      <c r="E341" s="10"/>
      <c r="F341" s="10" t="s">
        <v>76</v>
      </c>
      <c r="G341" s="10" t="s">
        <v>77</v>
      </c>
      <c r="H341" s="10" t="s">
        <v>78</v>
      </c>
      <c r="I341" s="297" t="s">
        <v>747</v>
      </c>
      <c r="J341" s="297" t="s">
        <v>573</v>
      </c>
      <c r="K341" s="13" t="s">
        <v>23</v>
      </c>
      <c r="L341" s="14">
        <v>730</v>
      </c>
      <c r="M341" s="15"/>
      <c r="N341" s="461">
        <v>1328.2</v>
      </c>
      <c r="O341" s="461">
        <v>1328.1</v>
      </c>
      <c r="P341" s="305"/>
      <c r="Q341" s="305"/>
      <c r="R341" s="305"/>
      <c r="S341" s="305"/>
    </row>
    <row r="342" spans="1:19" ht="35.25" customHeight="1">
      <c r="A342" s="101">
        <v>902</v>
      </c>
      <c r="B342" s="265" t="s">
        <v>455</v>
      </c>
      <c r="C342" s="11"/>
      <c r="D342" s="10"/>
      <c r="E342" s="10"/>
      <c r="F342" s="10" t="s">
        <v>351</v>
      </c>
      <c r="G342" s="10" t="s">
        <v>331</v>
      </c>
      <c r="H342" s="10" t="s">
        <v>352</v>
      </c>
      <c r="I342" s="12"/>
      <c r="J342" s="12"/>
      <c r="K342" s="13"/>
      <c r="L342" s="14"/>
      <c r="M342" s="15"/>
      <c r="N342" s="305"/>
      <c r="O342" s="305"/>
      <c r="P342" s="305"/>
      <c r="Q342" s="305"/>
      <c r="R342" s="305"/>
      <c r="S342" s="305"/>
    </row>
    <row r="343" spans="1:19" ht="35.25" customHeight="1">
      <c r="A343" s="101">
        <v>902</v>
      </c>
      <c r="B343" s="265" t="s">
        <v>455</v>
      </c>
      <c r="C343" s="11"/>
      <c r="D343" s="10"/>
      <c r="E343" s="10"/>
      <c r="F343" s="10" t="s">
        <v>58</v>
      </c>
      <c r="G343" s="10" t="s">
        <v>331</v>
      </c>
      <c r="H343" s="10" t="s">
        <v>59</v>
      </c>
      <c r="I343" s="12"/>
      <c r="J343" s="12"/>
      <c r="K343" s="13"/>
      <c r="L343" s="14"/>
      <c r="M343" s="15"/>
      <c r="N343" s="305"/>
      <c r="O343" s="305"/>
      <c r="P343" s="305"/>
      <c r="Q343" s="305"/>
      <c r="R343" s="305"/>
      <c r="S343" s="305"/>
    </row>
    <row r="344" spans="1:19" ht="53.25" customHeight="1">
      <c r="A344" s="87">
        <v>902</v>
      </c>
      <c r="B344" s="387" t="s">
        <v>498</v>
      </c>
      <c r="C344" s="87" t="s">
        <v>499</v>
      </c>
      <c r="D344" s="358" t="s">
        <v>500</v>
      </c>
      <c r="E344" s="377" t="s">
        <v>70</v>
      </c>
      <c r="F344" s="571"/>
      <c r="G344" s="571"/>
      <c r="H344" s="571"/>
      <c r="I344" s="34"/>
      <c r="J344" s="34"/>
      <c r="K344" s="35"/>
      <c r="L344" s="36"/>
      <c r="M344" s="41"/>
      <c r="N344" s="324">
        <f aca="true" t="shared" si="36" ref="N344:S344">SUM(N345)</f>
        <v>6.4</v>
      </c>
      <c r="O344" s="324">
        <f t="shared" si="36"/>
        <v>6.4</v>
      </c>
      <c r="P344" s="324">
        <f t="shared" si="36"/>
        <v>8.2</v>
      </c>
      <c r="Q344" s="324">
        <f t="shared" si="36"/>
        <v>11.5</v>
      </c>
      <c r="R344" s="324">
        <f t="shared" si="36"/>
        <v>97.3</v>
      </c>
      <c r="S344" s="324">
        <f t="shared" si="36"/>
        <v>1114.5</v>
      </c>
    </row>
    <row r="345" spans="1:19" ht="93.75" customHeight="1">
      <c r="A345" s="101">
        <v>902</v>
      </c>
      <c r="B345" s="265" t="s">
        <v>498</v>
      </c>
      <c r="C345" s="11"/>
      <c r="D345" s="10"/>
      <c r="E345" s="10"/>
      <c r="F345" s="10" t="s">
        <v>501</v>
      </c>
      <c r="G345" s="212" t="s">
        <v>504</v>
      </c>
      <c r="H345" s="212" t="s">
        <v>507</v>
      </c>
      <c r="I345" s="297" t="s">
        <v>747</v>
      </c>
      <c r="J345" s="297" t="s">
        <v>573</v>
      </c>
      <c r="K345" s="13" t="s">
        <v>23</v>
      </c>
      <c r="L345" s="14">
        <v>730</v>
      </c>
      <c r="M345" s="15"/>
      <c r="N345" s="305">
        <v>6.4</v>
      </c>
      <c r="O345" s="305">
        <v>6.4</v>
      </c>
      <c r="P345" s="305">
        <v>8.2</v>
      </c>
      <c r="Q345" s="305">
        <v>11.5</v>
      </c>
      <c r="R345" s="305">
        <v>97.3</v>
      </c>
      <c r="S345" s="305">
        <v>1114.5</v>
      </c>
    </row>
    <row r="346" spans="1:19" ht="69.75" customHeight="1">
      <c r="A346" s="101">
        <v>902</v>
      </c>
      <c r="B346" s="265" t="s">
        <v>498</v>
      </c>
      <c r="C346" s="11"/>
      <c r="D346" s="10"/>
      <c r="E346" s="10"/>
      <c r="F346" s="10" t="s">
        <v>502</v>
      </c>
      <c r="G346" s="212" t="s">
        <v>504</v>
      </c>
      <c r="H346" s="212" t="s">
        <v>505</v>
      </c>
      <c r="I346" s="12"/>
      <c r="J346" s="12"/>
      <c r="K346" s="13"/>
      <c r="L346" s="14"/>
      <c r="M346" s="15"/>
      <c r="N346" s="305"/>
      <c r="O346" s="305"/>
      <c r="P346" s="305"/>
      <c r="Q346" s="305"/>
      <c r="R346" s="305"/>
      <c r="S346" s="305"/>
    </row>
    <row r="347" spans="1:19" ht="69.75" customHeight="1">
      <c r="A347" s="101">
        <v>902</v>
      </c>
      <c r="B347" s="265" t="s">
        <v>498</v>
      </c>
      <c r="C347" s="11"/>
      <c r="D347" s="10"/>
      <c r="E347" s="10"/>
      <c r="F347" s="10" t="s">
        <v>503</v>
      </c>
      <c r="G347" s="212" t="s">
        <v>504</v>
      </c>
      <c r="H347" s="212" t="s">
        <v>506</v>
      </c>
      <c r="I347" s="12"/>
      <c r="J347" s="12"/>
      <c r="K347" s="13"/>
      <c r="L347" s="14"/>
      <c r="M347" s="15"/>
      <c r="N347" s="305"/>
      <c r="O347" s="305"/>
      <c r="P347" s="305"/>
      <c r="Q347" s="305"/>
      <c r="R347" s="305"/>
      <c r="S347" s="305"/>
    </row>
    <row r="348" spans="1:19" ht="119.25" customHeight="1">
      <c r="A348" s="87">
        <v>902</v>
      </c>
      <c r="B348" s="387" t="s">
        <v>458</v>
      </c>
      <c r="C348" s="87" t="s">
        <v>457</v>
      </c>
      <c r="D348" s="358" t="s">
        <v>456</v>
      </c>
      <c r="E348" s="377" t="s">
        <v>70</v>
      </c>
      <c r="F348" s="498"/>
      <c r="G348" s="498"/>
      <c r="H348" s="498"/>
      <c r="I348" s="498"/>
      <c r="J348" s="498"/>
      <c r="K348" s="498"/>
      <c r="L348" s="498"/>
      <c r="M348" s="498"/>
      <c r="N348" s="324">
        <f aca="true" t="shared" si="37" ref="N348:S348">SUM(N349+N350+N351+N352+N353+N354+N355+N356+N357)</f>
        <v>33369.1</v>
      </c>
      <c r="O348" s="324">
        <f t="shared" si="37"/>
        <v>32911.200000000004</v>
      </c>
      <c r="P348" s="324">
        <f t="shared" si="37"/>
        <v>22702.000000000004</v>
      </c>
      <c r="Q348" s="324">
        <f>SUM(Q349+Q350+Q351+Q352+Q353+Q354+Q355+Q356+Q357)</f>
        <v>27847.199999999997</v>
      </c>
      <c r="R348" s="324">
        <f t="shared" si="37"/>
        <v>27595.899999999998</v>
      </c>
      <c r="S348" s="324">
        <f t="shared" si="37"/>
        <v>27595.899999999998</v>
      </c>
    </row>
    <row r="349" spans="1:23" ht="24" customHeight="1">
      <c r="A349" s="423">
        <v>902</v>
      </c>
      <c r="B349" s="265" t="s">
        <v>458</v>
      </c>
      <c r="C349" s="11"/>
      <c r="D349" s="363"/>
      <c r="E349" s="363"/>
      <c r="F349" s="10" t="s">
        <v>76</v>
      </c>
      <c r="G349" s="10" t="s">
        <v>86</v>
      </c>
      <c r="H349" s="10" t="s">
        <v>78</v>
      </c>
      <c r="I349" s="297" t="s">
        <v>573</v>
      </c>
      <c r="J349" s="297">
        <v>13</v>
      </c>
      <c r="K349" s="13" t="s">
        <v>233</v>
      </c>
      <c r="L349" s="14">
        <v>110</v>
      </c>
      <c r="M349" s="15"/>
      <c r="N349" s="305">
        <v>5992.3</v>
      </c>
      <c r="O349" s="305">
        <v>5992.3</v>
      </c>
      <c r="P349" s="305">
        <v>6334.8</v>
      </c>
      <c r="Q349" s="305">
        <v>6653.3</v>
      </c>
      <c r="R349" s="305">
        <v>6653.3</v>
      </c>
      <c r="S349" s="305">
        <v>6653.3</v>
      </c>
      <c r="U349" s="50">
        <f>SUM(Q349:Q351)</f>
        <v>7501.900000000001</v>
      </c>
      <c r="V349" s="50">
        <f>SUM(R349:R351)</f>
        <v>7501.900000000001</v>
      </c>
      <c r="W349" s="50">
        <f>SUM(S349:S351)</f>
        <v>7501.900000000001</v>
      </c>
    </row>
    <row r="350" spans="1:19" ht="45" customHeight="1">
      <c r="A350" s="101">
        <v>902</v>
      </c>
      <c r="B350" s="265" t="s">
        <v>458</v>
      </c>
      <c r="C350" s="11"/>
      <c r="D350" s="10"/>
      <c r="E350" s="10"/>
      <c r="F350" s="10" t="s">
        <v>351</v>
      </c>
      <c r="G350" s="10" t="s">
        <v>327</v>
      </c>
      <c r="H350" s="10" t="s">
        <v>352</v>
      </c>
      <c r="I350" s="297" t="s">
        <v>573</v>
      </c>
      <c r="J350" s="297">
        <v>13</v>
      </c>
      <c r="K350" s="13" t="s">
        <v>233</v>
      </c>
      <c r="L350" s="14">
        <v>240</v>
      </c>
      <c r="M350" s="15"/>
      <c r="N350" s="305">
        <v>789</v>
      </c>
      <c r="O350" s="305">
        <v>788.9</v>
      </c>
      <c r="P350" s="305">
        <v>827.3</v>
      </c>
      <c r="Q350" s="305">
        <v>838</v>
      </c>
      <c r="R350" s="305">
        <v>838</v>
      </c>
      <c r="S350" s="305">
        <v>838</v>
      </c>
    </row>
    <row r="351" spans="1:23" ht="48.75" customHeight="1">
      <c r="A351" s="101">
        <v>902</v>
      </c>
      <c r="B351" s="265" t="s">
        <v>458</v>
      </c>
      <c r="C351" s="11"/>
      <c r="D351" s="10"/>
      <c r="E351" s="10"/>
      <c r="F351" s="10" t="s">
        <v>351</v>
      </c>
      <c r="G351" s="10" t="s">
        <v>327</v>
      </c>
      <c r="H351" s="10" t="s">
        <v>352</v>
      </c>
      <c r="I351" s="297" t="s">
        <v>573</v>
      </c>
      <c r="J351" s="297">
        <v>13</v>
      </c>
      <c r="K351" s="13" t="s">
        <v>233</v>
      </c>
      <c r="L351" s="14">
        <v>850</v>
      </c>
      <c r="M351" s="15"/>
      <c r="N351" s="305">
        <v>8.7</v>
      </c>
      <c r="O351" s="305">
        <v>8.6</v>
      </c>
      <c r="P351" s="305">
        <v>10.8</v>
      </c>
      <c r="Q351" s="305">
        <v>10.6</v>
      </c>
      <c r="R351" s="305">
        <v>10.6</v>
      </c>
      <c r="S351" s="305">
        <v>10.6</v>
      </c>
      <c r="W351" s="50">
        <f>SUM(Q349:Q351)</f>
        <v>7501.900000000001</v>
      </c>
    </row>
    <row r="352" spans="1:19" ht="45">
      <c r="A352" s="423">
        <v>902</v>
      </c>
      <c r="B352" s="265" t="s">
        <v>458</v>
      </c>
      <c r="C352" s="11"/>
      <c r="D352" s="10"/>
      <c r="E352" s="10"/>
      <c r="F352" s="10" t="s">
        <v>255</v>
      </c>
      <c r="G352" s="10" t="s">
        <v>176</v>
      </c>
      <c r="H352" s="10" t="s">
        <v>256</v>
      </c>
      <c r="I352" s="297" t="s">
        <v>573</v>
      </c>
      <c r="J352" s="297">
        <v>13</v>
      </c>
      <c r="K352" s="13" t="s">
        <v>4</v>
      </c>
      <c r="L352" s="14">
        <v>110</v>
      </c>
      <c r="M352" s="15"/>
      <c r="N352" s="461">
        <v>6302.3</v>
      </c>
      <c r="O352" s="461">
        <v>6282.9</v>
      </c>
      <c r="P352" s="305"/>
      <c r="Q352" s="305"/>
      <c r="R352" s="305"/>
      <c r="S352" s="305"/>
    </row>
    <row r="353" spans="1:19" ht="45.75" customHeight="1">
      <c r="A353" s="101">
        <v>902</v>
      </c>
      <c r="B353" s="265" t="s">
        <v>458</v>
      </c>
      <c r="C353" s="11"/>
      <c r="D353" s="10"/>
      <c r="E353" s="10"/>
      <c r="F353" s="10" t="s">
        <v>239</v>
      </c>
      <c r="G353" s="10" t="s">
        <v>176</v>
      </c>
      <c r="H353" s="10" t="s">
        <v>240</v>
      </c>
      <c r="I353" s="297" t="s">
        <v>573</v>
      </c>
      <c r="J353" s="297">
        <v>13</v>
      </c>
      <c r="K353" s="13" t="s">
        <v>4</v>
      </c>
      <c r="L353" s="14">
        <v>240</v>
      </c>
      <c r="M353" s="15"/>
      <c r="N353" s="305">
        <v>1537.9</v>
      </c>
      <c r="O353" s="305">
        <v>1502.6</v>
      </c>
      <c r="P353" s="305">
        <v>22.8</v>
      </c>
      <c r="Q353" s="305"/>
      <c r="R353" s="305"/>
      <c r="S353" s="305"/>
    </row>
    <row r="354" spans="1:19" ht="48" customHeight="1">
      <c r="A354" s="101">
        <v>902</v>
      </c>
      <c r="B354" s="265" t="s">
        <v>458</v>
      </c>
      <c r="C354" s="11"/>
      <c r="D354" s="10"/>
      <c r="E354" s="10"/>
      <c r="F354" s="54" t="s">
        <v>378</v>
      </c>
      <c r="G354" s="54" t="s">
        <v>176</v>
      </c>
      <c r="H354" s="54" t="s">
        <v>377</v>
      </c>
      <c r="I354" s="297" t="s">
        <v>573</v>
      </c>
      <c r="J354" s="297">
        <v>13</v>
      </c>
      <c r="K354" s="13" t="s">
        <v>4</v>
      </c>
      <c r="L354" s="14">
        <v>850</v>
      </c>
      <c r="M354" s="15"/>
      <c r="N354" s="305">
        <v>34.6</v>
      </c>
      <c r="O354" s="305">
        <v>32</v>
      </c>
      <c r="P354" s="305">
        <v>0.9</v>
      </c>
      <c r="Q354" s="305"/>
      <c r="R354" s="305"/>
      <c r="S354" s="305"/>
    </row>
    <row r="355" spans="1:24" ht="36.75" customHeight="1">
      <c r="A355" s="423">
        <v>902</v>
      </c>
      <c r="B355" s="265" t="s">
        <v>458</v>
      </c>
      <c r="C355" s="11"/>
      <c r="D355" s="10"/>
      <c r="E355" s="10"/>
      <c r="F355" s="10" t="s">
        <v>42</v>
      </c>
      <c r="G355" s="10" t="s">
        <v>41</v>
      </c>
      <c r="H355" s="10" t="s">
        <v>43</v>
      </c>
      <c r="I355" s="297" t="s">
        <v>573</v>
      </c>
      <c r="J355" s="297">
        <v>13</v>
      </c>
      <c r="K355" s="13" t="s">
        <v>20</v>
      </c>
      <c r="L355" s="14">
        <v>110</v>
      </c>
      <c r="M355" s="15"/>
      <c r="N355" s="305">
        <v>7935</v>
      </c>
      <c r="O355" s="305">
        <v>7889.3</v>
      </c>
      <c r="P355" s="305">
        <f>10391.8</f>
        <v>10391.8</v>
      </c>
      <c r="Q355" s="305">
        <v>12574.6</v>
      </c>
      <c r="R355" s="305">
        <v>12574.6</v>
      </c>
      <c r="S355" s="305">
        <v>12574.6</v>
      </c>
      <c r="V355" s="50">
        <f>SUM(Q355:Q357)</f>
        <v>20345.3</v>
      </c>
      <c r="W355" s="50">
        <f>SUM(R355:R357)</f>
        <v>20094</v>
      </c>
      <c r="X355" s="50">
        <f>SUM(S355:S357)</f>
        <v>20094</v>
      </c>
    </row>
    <row r="356" spans="1:19" ht="38.25" customHeight="1">
      <c r="A356" s="101">
        <v>902</v>
      </c>
      <c r="B356" s="265" t="s">
        <v>458</v>
      </c>
      <c r="C356" s="11"/>
      <c r="D356" s="10"/>
      <c r="E356" s="10"/>
      <c r="F356" s="54" t="s">
        <v>375</v>
      </c>
      <c r="G356" s="54" t="s">
        <v>41</v>
      </c>
      <c r="H356" s="54" t="s">
        <v>376</v>
      </c>
      <c r="I356" s="297" t="s">
        <v>573</v>
      </c>
      <c r="J356" s="297">
        <v>13</v>
      </c>
      <c r="K356" s="13" t="s">
        <v>20</v>
      </c>
      <c r="L356" s="14">
        <v>240</v>
      </c>
      <c r="M356" s="15">
        <v>210</v>
      </c>
      <c r="N356" s="305">
        <v>10605.3</v>
      </c>
      <c r="O356" s="305">
        <v>10267.5</v>
      </c>
      <c r="P356" s="305">
        <f>4921.4</f>
        <v>4921.4</v>
      </c>
      <c r="Q356" s="305">
        <f>7363.4+357.6-214.4</f>
        <v>7506.6</v>
      </c>
      <c r="R356" s="305">
        <f>7363.4-108.1</f>
        <v>7255.299999999999</v>
      </c>
      <c r="S356" s="305">
        <f>7363.4-108.1</f>
        <v>7255.299999999999</v>
      </c>
    </row>
    <row r="357" spans="1:23" ht="58.5" customHeight="1">
      <c r="A357" s="101">
        <v>902</v>
      </c>
      <c r="B357" s="265" t="s">
        <v>458</v>
      </c>
      <c r="C357" s="11"/>
      <c r="D357" s="10"/>
      <c r="E357" s="10"/>
      <c r="F357" s="10" t="s">
        <v>289</v>
      </c>
      <c r="G357" s="10" t="s">
        <v>165</v>
      </c>
      <c r="H357" s="10" t="s">
        <v>144</v>
      </c>
      <c r="I357" s="297" t="s">
        <v>573</v>
      </c>
      <c r="J357" s="297">
        <v>13</v>
      </c>
      <c r="K357" s="13" t="s">
        <v>20</v>
      </c>
      <c r="L357" s="14">
        <v>850</v>
      </c>
      <c r="M357" s="15"/>
      <c r="N357" s="305">
        <v>164</v>
      </c>
      <c r="O357" s="305">
        <v>147.1</v>
      </c>
      <c r="P357" s="305">
        <v>192.2</v>
      </c>
      <c r="Q357" s="305">
        <v>264.1</v>
      </c>
      <c r="R357" s="305">
        <v>264.1</v>
      </c>
      <c r="S357" s="305">
        <v>264.1</v>
      </c>
      <c r="W357" s="50">
        <f>SUM(Q355:Q357)</f>
        <v>20345.3</v>
      </c>
    </row>
    <row r="358" spans="1:19" ht="55.5" customHeight="1">
      <c r="A358" s="87">
        <v>902</v>
      </c>
      <c r="B358" s="387" t="s">
        <v>460</v>
      </c>
      <c r="C358" s="87" t="s">
        <v>459</v>
      </c>
      <c r="D358" s="358" t="s">
        <v>461</v>
      </c>
      <c r="E358" s="377" t="s">
        <v>70</v>
      </c>
      <c r="F358" s="498"/>
      <c r="G358" s="498"/>
      <c r="H358" s="498"/>
      <c r="I358" s="498"/>
      <c r="J358" s="498"/>
      <c r="K358" s="498"/>
      <c r="L358" s="498"/>
      <c r="M358" s="498"/>
      <c r="N358" s="324">
        <f aca="true" t="shared" si="38" ref="N358:S358">SUM(N359:N362)</f>
        <v>277.3</v>
      </c>
      <c r="O358" s="324">
        <f t="shared" si="38"/>
        <v>277.2</v>
      </c>
      <c r="P358" s="324">
        <f t="shared" si="38"/>
        <v>483</v>
      </c>
      <c r="Q358" s="324">
        <f t="shared" si="38"/>
        <v>470.8</v>
      </c>
      <c r="R358" s="324">
        <f t="shared" si="38"/>
        <v>470.8</v>
      </c>
      <c r="S358" s="324">
        <f t="shared" si="38"/>
        <v>470.8</v>
      </c>
    </row>
    <row r="359" spans="1:19" ht="45.75" customHeight="1">
      <c r="A359" s="101">
        <v>902</v>
      </c>
      <c r="B359" s="265" t="s">
        <v>460</v>
      </c>
      <c r="C359" s="11"/>
      <c r="D359" s="10"/>
      <c r="E359" s="10"/>
      <c r="F359" s="10" t="s">
        <v>76</v>
      </c>
      <c r="G359" s="10" t="s">
        <v>155</v>
      </c>
      <c r="H359" s="10" t="s">
        <v>78</v>
      </c>
      <c r="I359" s="297" t="s">
        <v>573</v>
      </c>
      <c r="J359" s="297">
        <v>13</v>
      </c>
      <c r="K359" s="13" t="s">
        <v>215</v>
      </c>
      <c r="L359" s="14">
        <v>240</v>
      </c>
      <c r="M359" s="15">
        <v>0</v>
      </c>
      <c r="N359" s="305">
        <v>277.3</v>
      </c>
      <c r="O359" s="305">
        <v>277.2</v>
      </c>
      <c r="P359" s="305">
        <f>483</f>
        <v>483</v>
      </c>
      <c r="Q359" s="305">
        <v>470.8</v>
      </c>
      <c r="R359" s="305">
        <v>470.8</v>
      </c>
      <c r="S359" s="305">
        <v>470.8</v>
      </c>
    </row>
    <row r="360" spans="1:19" ht="36" customHeight="1">
      <c r="A360" s="101">
        <v>902</v>
      </c>
      <c r="B360" s="265" t="s">
        <v>460</v>
      </c>
      <c r="C360" s="11"/>
      <c r="D360" s="10"/>
      <c r="E360" s="10"/>
      <c r="F360" s="10" t="s">
        <v>351</v>
      </c>
      <c r="G360" s="10" t="s">
        <v>330</v>
      </c>
      <c r="H360" s="10" t="s">
        <v>352</v>
      </c>
      <c r="I360" s="12"/>
      <c r="J360" s="12"/>
      <c r="K360" s="13"/>
      <c r="L360" s="14"/>
      <c r="M360" s="15"/>
      <c r="N360" s="305"/>
      <c r="O360" s="305"/>
      <c r="P360" s="305"/>
      <c r="Q360" s="305"/>
      <c r="R360" s="305"/>
      <c r="S360" s="305"/>
    </row>
    <row r="361" spans="1:19" ht="36" customHeight="1">
      <c r="A361" s="101">
        <v>902</v>
      </c>
      <c r="B361" s="265" t="s">
        <v>460</v>
      </c>
      <c r="C361" s="11"/>
      <c r="D361" s="10"/>
      <c r="E361" s="10"/>
      <c r="F361" s="10" t="s">
        <v>58</v>
      </c>
      <c r="G361" s="10" t="s">
        <v>330</v>
      </c>
      <c r="H361" s="10" t="s">
        <v>59</v>
      </c>
      <c r="I361" s="12"/>
      <c r="J361" s="12"/>
      <c r="K361" s="13"/>
      <c r="L361" s="14"/>
      <c r="M361" s="15"/>
      <c r="N361" s="305"/>
      <c r="O361" s="305"/>
      <c r="P361" s="305"/>
      <c r="Q361" s="305"/>
      <c r="R361" s="305"/>
      <c r="S361" s="305"/>
    </row>
    <row r="362" spans="1:19" ht="104.25" customHeight="1">
      <c r="A362" s="101">
        <v>902</v>
      </c>
      <c r="B362" s="265" t="s">
        <v>460</v>
      </c>
      <c r="C362" s="135"/>
      <c r="D362" s="138"/>
      <c r="E362" s="10"/>
      <c r="F362" s="10" t="s">
        <v>341</v>
      </c>
      <c r="G362" s="10" t="s">
        <v>111</v>
      </c>
      <c r="H362" s="10" t="s">
        <v>147</v>
      </c>
      <c r="I362" s="12"/>
      <c r="J362" s="12"/>
      <c r="K362" s="13"/>
      <c r="L362" s="14"/>
      <c r="M362" s="15"/>
      <c r="N362" s="305"/>
      <c r="O362" s="305"/>
      <c r="P362" s="305"/>
      <c r="Q362" s="305"/>
      <c r="R362" s="305"/>
      <c r="S362" s="305"/>
    </row>
    <row r="363" spans="1:19" ht="140.25" customHeight="1">
      <c r="A363" s="87">
        <v>902</v>
      </c>
      <c r="B363" s="387" t="s">
        <v>463</v>
      </c>
      <c r="C363" s="87" t="s">
        <v>462</v>
      </c>
      <c r="D363" s="358" t="s">
        <v>393</v>
      </c>
      <c r="E363" s="377" t="s">
        <v>70</v>
      </c>
      <c r="F363" s="571"/>
      <c r="G363" s="571"/>
      <c r="H363" s="571"/>
      <c r="I363" s="571"/>
      <c r="J363" s="571"/>
      <c r="K363" s="571"/>
      <c r="L363" s="571"/>
      <c r="M363" s="571"/>
      <c r="N363" s="324">
        <f aca="true" t="shared" si="39" ref="N363:S363">SUM(N364:N367)</f>
        <v>2364.9</v>
      </c>
      <c r="O363" s="324">
        <f t="shared" si="39"/>
        <v>2364.4</v>
      </c>
      <c r="P363" s="324">
        <f t="shared" si="39"/>
        <v>3315</v>
      </c>
      <c r="Q363" s="324">
        <f t="shared" si="39"/>
        <v>3315</v>
      </c>
      <c r="R363" s="324">
        <f t="shared" si="39"/>
        <v>3315</v>
      </c>
      <c r="S363" s="324">
        <f t="shared" si="39"/>
        <v>0</v>
      </c>
    </row>
    <row r="364" spans="1:19" ht="47.25" customHeight="1">
      <c r="A364" s="101">
        <v>902</v>
      </c>
      <c r="B364" s="265" t="s">
        <v>463</v>
      </c>
      <c r="C364" s="11"/>
      <c r="D364" s="10"/>
      <c r="E364" s="10"/>
      <c r="F364" s="10" t="s">
        <v>76</v>
      </c>
      <c r="G364" s="10" t="s">
        <v>252</v>
      </c>
      <c r="H364" s="10" t="s">
        <v>78</v>
      </c>
      <c r="I364" s="297" t="s">
        <v>746</v>
      </c>
      <c r="J364" s="297" t="s">
        <v>573</v>
      </c>
      <c r="K364" s="13" t="s">
        <v>21</v>
      </c>
      <c r="L364" s="14">
        <v>240</v>
      </c>
      <c r="M364" s="15"/>
      <c r="N364" s="305">
        <v>1595.9</v>
      </c>
      <c r="O364" s="305">
        <v>1595.4</v>
      </c>
      <c r="P364" s="305">
        <v>2015.5</v>
      </c>
      <c r="Q364" s="305">
        <v>2015.5</v>
      </c>
      <c r="R364" s="305">
        <v>2015.5</v>
      </c>
      <c r="S364" s="464"/>
    </row>
    <row r="365" spans="1:19" ht="30.75" customHeight="1">
      <c r="A365" s="101">
        <v>902</v>
      </c>
      <c r="B365" s="265" t="s">
        <v>463</v>
      </c>
      <c r="C365" s="11"/>
      <c r="D365" s="10"/>
      <c r="E365" s="10"/>
      <c r="F365" s="10" t="s">
        <v>351</v>
      </c>
      <c r="G365" s="10" t="s">
        <v>328</v>
      </c>
      <c r="H365" s="10" t="s">
        <v>352</v>
      </c>
      <c r="I365" s="297" t="s">
        <v>746</v>
      </c>
      <c r="J365" s="297" t="s">
        <v>742</v>
      </c>
      <c r="K365" s="13" t="s">
        <v>21</v>
      </c>
      <c r="L365" s="14">
        <v>240</v>
      </c>
      <c r="M365" s="15"/>
      <c r="N365" s="305">
        <v>769</v>
      </c>
      <c r="O365" s="305">
        <v>769</v>
      </c>
      <c r="P365" s="305">
        <v>1299.5</v>
      </c>
      <c r="Q365" s="305">
        <v>1299.5</v>
      </c>
      <c r="R365" s="305">
        <v>1299.5</v>
      </c>
      <c r="S365" s="464"/>
    </row>
    <row r="366" spans="1:19" ht="30.75" customHeight="1">
      <c r="A366" s="101">
        <v>902</v>
      </c>
      <c r="B366" s="265" t="s">
        <v>463</v>
      </c>
      <c r="C366" s="11"/>
      <c r="D366" s="10"/>
      <c r="E366" s="10"/>
      <c r="F366" s="10" t="s">
        <v>58</v>
      </c>
      <c r="G366" s="10" t="s">
        <v>328</v>
      </c>
      <c r="H366" s="10" t="s">
        <v>59</v>
      </c>
      <c r="I366" s="28"/>
      <c r="J366" s="12"/>
      <c r="K366" s="13"/>
      <c r="L366" s="14"/>
      <c r="M366" s="15"/>
      <c r="N366" s="305"/>
      <c r="O366" s="305"/>
      <c r="P366" s="305"/>
      <c r="Q366" s="305"/>
      <c r="R366" s="305"/>
      <c r="S366" s="305"/>
    </row>
    <row r="367" spans="1:19" ht="69" customHeight="1">
      <c r="A367" s="101">
        <v>902</v>
      </c>
      <c r="B367" s="265" t="s">
        <v>463</v>
      </c>
      <c r="C367" s="11"/>
      <c r="D367" s="10"/>
      <c r="E367" s="10"/>
      <c r="F367" s="10" t="s">
        <v>31</v>
      </c>
      <c r="G367" s="10" t="s">
        <v>165</v>
      </c>
      <c r="H367" s="10" t="s">
        <v>152</v>
      </c>
      <c r="I367" s="28"/>
      <c r="J367" s="12"/>
      <c r="K367" s="13"/>
      <c r="L367" s="14"/>
      <c r="M367" s="15"/>
      <c r="N367" s="305"/>
      <c r="O367" s="305"/>
      <c r="P367" s="305"/>
      <c r="Q367" s="305"/>
      <c r="R367" s="305"/>
      <c r="S367" s="305"/>
    </row>
    <row r="368" spans="1:19" ht="172.5" customHeight="1">
      <c r="A368" s="87">
        <v>902</v>
      </c>
      <c r="B368" s="387" t="s">
        <v>465</v>
      </c>
      <c r="C368" s="87" t="s">
        <v>464</v>
      </c>
      <c r="D368" s="358" t="s">
        <v>291</v>
      </c>
      <c r="E368" s="377" t="s">
        <v>70</v>
      </c>
      <c r="F368" s="498"/>
      <c r="G368" s="498"/>
      <c r="H368" s="498"/>
      <c r="I368" s="498"/>
      <c r="J368" s="498"/>
      <c r="K368" s="498"/>
      <c r="L368" s="498"/>
      <c r="M368" s="498"/>
      <c r="N368" s="324">
        <f aca="true" t="shared" si="40" ref="N368:S368">SUM(N369:N373)</f>
        <v>163.5</v>
      </c>
      <c r="O368" s="324">
        <f t="shared" si="40"/>
        <v>163.5</v>
      </c>
      <c r="P368" s="324">
        <f t="shared" si="40"/>
        <v>210.39999999999998</v>
      </c>
      <c r="Q368" s="324">
        <f t="shared" si="40"/>
        <v>0</v>
      </c>
      <c r="R368" s="324">
        <f t="shared" si="40"/>
        <v>0</v>
      </c>
      <c r="S368" s="324">
        <f t="shared" si="40"/>
        <v>0</v>
      </c>
    </row>
    <row r="369" spans="1:19" ht="45.75" customHeight="1">
      <c r="A369" s="101">
        <v>902</v>
      </c>
      <c r="B369" s="265" t="s">
        <v>465</v>
      </c>
      <c r="C369" s="11"/>
      <c r="D369" s="10"/>
      <c r="E369" s="10"/>
      <c r="F369" s="10" t="s">
        <v>76</v>
      </c>
      <c r="G369" s="10" t="s">
        <v>339</v>
      </c>
      <c r="H369" s="10" t="s">
        <v>78</v>
      </c>
      <c r="I369" s="364" t="s">
        <v>572</v>
      </c>
      <c r="J369" s="364" t="s">
        <v>743</v>
      </c>
      <c r="K369" s="123" t="s">
        <v>214</v>
      </c>
      <c r="L369" s="124">
        <v>610</v>
      </c>
      <c r="M369" s="143">
        <v>0</v>
      </c>
      <c r="N369" s="325">
        <v>153</v>
      </c>
      <c r="O369" s="325">
        <v>153</v>
      </c>
      <c r="P369" s="325"/>
      <c r="Q369" s="325"/>
      <c r="R369" s="325"/>
      <c r="S369" s="325"/>
    </row>
    <row r="370" spans="1:19" ht="35.25" customHeight="1">
      <c r="A370" s="101">
        <v>902</v>
      </c>
      <c r="B370" s="265" t="s">
        <v>465</v>
      </c>
      <c r="C370" s="11"/>
      <c r="D370" s="10"/>
      <c r="E370" s="10"/>
      <c r="F370" s="10" t="s">
        <v>351</v>
      </c>
      <c r="G370" s="10" t="s">
        <v>329</v>
      </c>
      <c r="H370" s="10" t="s">
        <v>352</v>
      </c>
      <c r="I370" s="364" t="s">
        <v>572</v>
      </c>
      <c r="J370" s="364" t="s">
        <v>743</v>
      </c>
      <c r="K370" s="123" t="s">
        <v>246</v>
      </c>
      <c r="L370" s="124">
        <v>610</v>
      </c>
      <c r="M370" s="143">
        <v>0</v>
      </c>
      <c r="N370" s="325">
        <v>10.5</v>
      </c>
      <c r="O370" s="325">
        <v>10.5</v>
      </c>
      <c r="P370" s="325"/>
      <c r="Q370" s="325"/>
      <c r="R370" s="325"/>
      <c r="S370" s="325"/>
    </row>
    <row r="371" spans="1:19" ht="34.5" customHeight="1">
      <c r="A371" s="101">
        <v>902</v>
      </c>
      <c r="B371" s="265" t="s">
        <v>465</v>
      </c>
      <c r="C371" s="11"/>
      <c r="D371" s="10"/>
      <c r="E371" s="10"/>
      <c r="F371" s="10" t="s">
        <v>58</v>
      </c>
      <c r="G371" s="10" t="s">
        <v>329</v>
      </c>
      <c r="H371" s="10" t="s">
        <v>59</v>
      </c>
      <c r="I371" s="364" t="s">
        <v>572</v>
      </c>
      <c r="J371" s="364" t="s">
        <v>743</v>
      </c>
      <c r="K371" s="123" t="s">
        <v>556</v>
      </c>
      <c r="L371" s="124">
        <v>610</v>
      </c>
      <c r="M371" s="143">
        <v>0</v>
      </c>
      <c r="N371" s="325">
        <v>0</v>
      </c>
      <c r="O371" s="325">
        <v>0</v>
      </c>
      <c r="P371" s="325">
        <v>27.2</v>
      </c>
      <c r="Q371" s="325"/>
      <c r="R371" s="325"/>
      <c r="S371" s="325"/>
    </row>
    <row r="372" spans="1:19" ht="35.25" customHeight="1">
      <c r="A372" s="101">
        <v>902</v>
      </c>
      <c r="B372" s="265" t="s">
        <v>465</v>
      </c>
      <c r="C372" s="11"/>
      <c r="D372" s="10"/>
      <c r="E372" s="10"/>
      <c r="F372" s="10" t="s">
        <v>335</v>
      </c>
      <c r="G372" s="10" t="s">
        <v>258</v>
      </c>
      <c r="H372" s="10" t="s">
        <v>259</v>
      </c>
      <c r="I372" s="364" t="s">
        <v>572</v>
      </c>
      <c r="J372" s="364" t="s">
        <v>743</v>
      </c>
      <c r="K372" s="123" t="s">
        <v>494</v>
      </c>
      <c r="L372" s="124">
        <v>610</v>
      </c>
      <c r="M372" s="143">
        <v>0</v>
      </c>
      <c r="N372" s="325">
        <v>0</v>
      </c>
      <c r="O372" s="325">
        <v>0</v>
      </c>
      <c r="P372" s="325">
        <v>183.2</v>
      </c>
      <c r="Q372" s="325"/>
      <c r="R372" s="325"/>
      <c r="S372" s="325"/>
    </row>
    <row r="373" spans="1:19" ht="34.5" customHeight="1">
      <c r="A373" s="101">
        <v>902</v>
      </c>
      <c r="B373" s="265" t="s">
        <v>465</v>
      </c>
      <c r="C373" s="11"/>
      <c r="D373" s="10"/>
      <c r="E373" s="10"/>
      <c r="F373" s="10" t="s">
        <v>336</v>
      </c>
      <c r="G373" s="10" t="s">
        <v>258</v>
      </c>
      <c r="H373" s="10" t="s">
        <v>259</v>
      </c>
      <c r="I373" s="12"/>
      <c r="J373" s="12"/>
      <c r="K373" s="13"/>
      <c r="L373" s="14"/>
      <c r="M373" s="15"/>
      <c r="N373" s="305"/>
      <c r="O373" s="305"/>
      <c r="P373" s="305"/>
      <c r="Q373" s="305"/>
      <c r="R373" s="305"/>
      <c r="S373" s="305"/>
    </row>
    <row r="374" spans="1:19" ht="78" customHeight="1">
      <c r="A374" s="101">
        <v>902</v>
      </c>
      <c r="B374" s="265" t="s">
        <v>465</v>
      </c>
      <c r="C374" s="11"/>
      <c r="D374" s="10"/>
      <c r="E374" s="10"/>
      <c r="F374" s="10" t="s">
        <v>140</v>
      </c>
      <c r="G374" s="10" t="s">
        <v>165</v>
      </c>
      <c r="H374" s="10" t="s">
        <v>141</v>
      </c>
      <c r="I374" s="12"/>
      <c r="J374" s="12"/>
      <c r="K374" s="13"/>
      <c r="L374" s="14"/>
      <c r="M374" s="15"/>
      <c r="N374" s="305"/>
      <c r="O374" s="305"/>
      <c r="P374" s="305"/>
      <c r="Q374" s="305"/>
      <c r="R374" s="305"/>
      <c r="S374" s="305"/>
    </row>
    <row r="375" spans="1:19" ht="36.75" customHeight="1">
      <c r="A375" s="101">
        <v>902</v>
      </c>
      <c r="B375" s="265" t="s">
        <v>465</v>
      </c>
      <c r="C375" s="11"/>
      <c r="D375" s="10"/>
      <c r="E375" s="10"/>
      <c r="F375" s="54" t="s">
        <v>384</v>
      </c>
      <c r="G375" s="54" t="s">
        <v>165</v>
      </c>
      <c r="H375" s="54" t="s">
        <v>125</v>
      </c>
      <c r="I375" s="12"/>
      <c r="J375" s="12"/>
      <c r="K375" s="13"/>
      <c r="L375" s="14"/>
      <c r="M375" s="15"/>
      <c r="N375" s="305"/>
      <c r="O375" s="305"/>
      <c r="P375" s="305"/>
      <c r="Q375" s="305"/>
      <c r="R375" s="305"/>
      <c r="S375" s="305"/>
    </row>
    <row r="376" spans="1:19" ht="35.25" customHeight="1">
      <c r="A376" s="339">
        <v>902</v>
      </c>
      <c r="B376" s="340" t="s">
        <v>293</v>
      </c>
      <c r="C376" s="424" t="s">
        <v>466</v>
      </c>
      <c r="D376" s="572" t="s">
        <v>292</v>
      </c>
      <c r="E376" s="572"/>
      <c r="F376" s="572"/>
      <c r="G376" s="572"/>
      <c r="H376" s="572"/>
      <c r="I376" s="572"/>
      <c r="J376" s="572"/>
      <c r="K376" s="572"/>
      <c r="L376" s="572"/>
      <c r="M376" s="572"/>
      <c r="N376" s="327">
        <f aca="true" t="shared" si="41" ref="N376:S376">SUM(N377)</f>
        <v>7085.400000000001</v>
      </c>
      <c r="O376" s="327">
        <f t="shared" si="41"/>
        <v>7085.2</v>
      </c>
      <c r="P376" s="327">
        <f t="shared" si="41"/>
        <v>7677.6</v>
      </c>
      <c r="Q376" s="327">
        <f t="shared" si="41"/>
        <v>7210.2</v>
      </c>
      <c r="R376" s="327">
        <f t="shared" si="41"/>
        <v>7570.2</v>
      </c>
      <c r="S376" s="327">
        <f t="shared" si="41"/>
        <v>5788.2</v>
      </c>
    </row>
    <row r="377" spans="1:19" ht="28.5" customHeight="1">
      <c r="A377" s="425">
        <v>902</v>
      </c>
      <c r="B377" s="426" t="s">
        <v>508</v>
      </c>
      <c r="C377" s="427" t="s">
        <v>509</v>
      </c>
      <c r="D377" s="569" t="s">
        <v>510</v>
      </c>
      <c r="E377" s="569"/>
      <c r="F377" s="569"/>
      <c r="G377" s="569"/>
      <c r="H377" s="569"/>
      <c r="I377" s="569"/>
      <c r="J377" s="569"/>
      <c r="K377" s="569"/>
      <c r="L377" s="569"/>
      <c r="M377" s="569"/>
      <c r="N377" s="328">
        <f aca="true" t="shared" si="42" ref="N377:S377">SUM(N385+N378)</f>
        <v>7085.400000000001</v>
      </c>
      <c r="O377" s="328">
        <f t="shared" si="42"/>
        <v>7085.2</v>
      </c>
      <c r="P377" s="328">
        <f t="shared" si="42"/>
        <v>7677.6</v>
      </c>
      <c r="Q377" s="328">
        <f t="shared" si="42"/>
        <v>7210.2</v>
      </c>
      <c r="R377" s="328">
        <f t="shared" si="42"/>
        <v>7570.2</v>
      </c>
      <c r="S377" s="328">
        <f t="shared" si="42"/>
        <v>5788.2</v>
      </c>
    </row>
    <row r="378" spans="1:19" ht="44.25" customHeight="1">
      <c r="A378" s="87">
        <v>902</v>
      </c>
      <c r="B378" s="429" t="s">
        <v>512</v>
      </c>
      <c r="C378" s="87" t="s">
        <v>511</v>
      </c>
      <c r="D378" s="430" t="s">
        <v>513</v>
      </c>
      <c r="E378" s="40" t="s">
        <v>70</v>
      </c>
      <c r="F378" s="498"/>
      <c r="G378" s="498"/>
      <c r="H378" s="498"/>
      <c r="I378" s="498"/>
      <c r="J378" s="498"/>
      <c r="K378" s="498"/>
      <c r="L378" s="498"/>
      <c r="M378" s="498"/>
      <c r="N378" s="324">
        <f aca="true" t="shared" si="43" ref="N378:S378">SUM(N379:N384)</f>
        <v>4173.6</v>
      </c>
      <c r="O378" s="324">
        <f t="shared" si="43"/>
        <v>4173.4</v>
      </c>
      <c r="P378" s="324">
        <f t="shared" si="43"/>
        <v>4529.3</v>
      </c>
      <c r="Q378" s="324">
        <f t="shared" si="43"/>
        <v>4588.2</v>
      </c>
      <c r="R378" s="324">
        <f t="shared" si="43"/>
        <v>4588.2</v>
      </c>
      <c r="S378" s="324">
        <f t="shared" si="43"/>
        <v>4588.2</v>
      </c>
    </row>
    <row r="379" spans="1:19" ht="47.25" customHeight="1">
      <c r="A379" s="101">
        <v>902</v>
      </c>
      <c r="B379" s="265" t="s">
        <v>512</v>
      </c>
      <c r="C379" s="11"/>
      <c r="D379" s="10"/>
      <c r="E379" s="10"/>
      <c r="F379" s="10" t="s">
        <v>76</v>
      </c>
      <c r="G379" s="10" t="s">
        <v>77</v>
      </c>
      <c r="H379" s="10" t="s">
        <v>78</v>
      </c>
      <c r="I379" s="297" t="s">
        <v>744</v>
      </c>
      <c r="J379" s="297" t="s">
        <v>573</v>
      </c>
      <c r="K379" s="13" t="s">
        <v>24</v>
      </c>
      <c r="L379" s="14">
        <v>310</v>
      </c>
      <c r="M379" s="15">
        <v>260</v>
      </c>
      <c r="N379" s="305">
        <v>3050.5</v>
      </c>
      <c r="O379" s="305">
        <v>3050.4</v>
      </c>
      <c r="P379" s="305"/>
      <c r="Q379" s="305"/>
      <c r="R379" s="305"/>
      <c r="S379" s="305"/>
    </row>
    <row r="380" spans="1:19" ht="36" customHeight="1">
      <c r="A380" s="101">
        <v>902</v>
      </c>
      <c r="B380" s="265" t="s">
        <v>512</v>
      </c>
      <c r="C380" s="11"/>
      <c r="D380" s="10"/>
      <c r="E380" s="10"/>
      <c r="F380" s="10" t="s">
        <v>351</v>
      </c>
      <c r="G380" s="10" t="s">
        <v>315</v>
      </c>
      <c r="H380" s="10" t="s">
        <v>352</v>
      </c>
      <c r="I380" s="297" t="s">
        <v>744</v>
      </c>
      <c r="J380" s="297" t="s">
        <v>573</v>
      </c>
      <c r="K380" s="13" t="s">
        <v>25</v>
      </c>
      <c r="L380" s="14">
        <v>310</v>
      </c>
      <c r="M380" s="15"/>
      <c r="N380" s="305">
        <v>1123.1</v>
      </c>
      <c r="O380" s="305">
        <v>1123</v>
      </c>
      <c r="P380" s="305"/>
      <c r="Q380" s="305"/>
      <c r="R380" s="305"/>
      <c r="S380" s="305"/>
    </row>
    <row r="381" spans="1:19" ht="37.5" customHeight="1">
      <c r="A381" s="101">
        <v>902</v>
      </c>
      <c r="B381" s="265" t="s">
        <v>512</v>
      </c>
      <c r="C381" s="11"/>
      <c r="D381" s="10"/>
      <c r="E381" s="10"/>
      <c r="F381" s="10" t="s">
        <v>58</v>
      </c>
      <c r="G381" s="10" t="s">
        <v>315</v>
      </c>
      <c r="H381" s="10" t="s">
        <v>59</v>
      </c>
      <c r="I381" s="297" t="s">
        <v>744</v>
      </c>
      <c r="J381" s="297" t="s">
        <v>573</v>
      </c>
      <c r="K381" s="13" t="s">
        <v>362</v>
      </c>
      <c r="L381" s="14">
        <v>310</v>
      </c>
      <c r="M381" s="15"/>
      <c r="N381" s="305">
        <v>0</v>
      </c>
      <c r="O381" s="305">
        <v>0</v>
      </c>
      <c r="P381" s="305">
        <f>4529.3</f>
        <v>4529.3</v>
      </c>
      <c r="Q381" s="305">
        <v>4588.2</v>
      </c>
      <c r="R381" s="305">
        <v>4588.2</v>
      </c>
      <c r="S381" s="305">
        <v>4588.2</v>
      </c>
    </row>
    <row r="382" spans="1:19" ht="90">
      <c r="A382" s="101">
        <v>902</v>
      </c>
      <c r="B382" s="265" t="s">
        <v>512</v>
      </c>
      <c r="C382" s="11"/>
      <c r="D382" s="10"/>
      <c r="E382" s="10"/>
      <c r="F382" s="10" t="s">
        <v>818</v>
      </c>
      <c r="G382" s="10" t="s">
        <v>172</v>
      </c>
      <c r="H382" s="10" t="s">
        <v>182</v>
      </c>
      <c r="I382" s="12"/>
      <c r="J382" s="12"/>
      <c r="K382" s="13"/>
      <c r="L382" s="14"/>
      <c r="M382" s="15"/>
      <c r="N382" s="305"/>
      <c r="O382" s="305"/>
      <c r="P382" s="305"/>
      <c r="Q382" s="305"/>
      <c r="R382" s="305"/>
      <c r="S382" s="305"/>
    </row>
    <row r="383" spans="1:19" ht="45">
      <c r="A383" s="101">
        <v>902</v>
      </c>
      <c r="B383" s="265" t="s">
        <v>512</v>
      </c>
      <c r="C383" s="11"/>
      <c r="D383" s="10"/>
      <c r="E383" s="10"/>
      <c r="F383" s="10" t="s">
        <v>819</v>
      </c>
      <c r="G383" s="10" t="s">
        <v>165</v>
      </c>
      <c r="H383" s="10" t="s">
        <v>211</v>
      </c>
      <c r="I383" s="12"/>
      <c r="J383" s="12"/>
      <c r="K383" s="13"/>
      <c r="L383" s="14"/>
      <c r="M383" s="15"/>
      <c r="N383" s="305"/>
      <c r="O383" s="305"/>
      <c r="P383" s="305"/>
      <c r="Q383" s="305"/>
      <c r="R383" s="305"/>
      <c r="S383" s="305"/>
    </row>
    <row r="384" spans="1:19" ht="67.5">
      <c r="A384" s="101">
        <v>902</v>
      </c>
      <c r="B384" s="265" t="s">
        <v>512</v>
      </c>
      <c r="C384" s="11"/>
      <c r="D384" s="10"/>
      <c r="E384" s="10"/>
      <c r="F384" s="10" t="s">
        <v>820</v>
      </c>
      <c r="G384" s="10" t="s">
        <v>111</v>
      </c>
      <c r="H384" s="10" t="s">
        <v>128</v>
      </c>
      <c r="I384" s="122"/>
      <c r="J384" s="122"/>
      <c r="K384" s="123"/>
      <c r="L384" s="124"/>
      <c r="M384" s="143"/>
      <c r="N384" s="325"/>
      <c r="O384" s="325"/>
      <c r="P384" s="325"/>
      <c r="Q384" s="325"/>
      <c r="R384" s="325"/>
      <c r="S384" s="325"/>
    </row>
    <row r="385" spans="1:19" ht="46.5" customHeight="1">
      <c r="A385" s="87">
        <v>902</v>
      </c>
      <c r="B385" s="429" t="s">
        <v>515</v>
      </c>
      <c r="C385" s="87" t="s">
        <v>514</v>
      </c>
      <c r="D385" s="430" t="s">
        <v>294</v>
      </c>
      <c r="E385" s="40" t="s">
        <v>70</v>
      </c>
      <c r="F385" s="498"/>
      <c r="G385" s="498"/>
      <c r="H385" s="498"/>
      <c r="I385" s="498"/>
      <c r="J385" s="498"/>
      <c r="K385" s="498"/>
      <c r="L385" s="498"/>
      <c r="M385" s="498"/>
      <c r="N385" s="324">
        <f aca="true" t="shared" si="44" ref="N385:S385">SUM(N386:N389)</f>
        <v>2911.8</v>
      </c>
      <c r="O385" s="324">
        <f t="shared" si="44"/>
        <v>2911.8</v>
      </c>
      <c r="P385" s="324">
        <f t="shared" si="44"/>
        <v>3148.3</v>
      </c>
      <c r="Q385" s="324">
        <f t="shared" si="44"/>
        <v>2622</v>
      </c>
      <c r="R385" s="324">
        <f t="shared" si="44"/>
        <v>2982</v>
      </c>
      <c r="S385" s="324">
        <f t="shared" si="44"/>
        <v>1200</v>
      </c>
    </row>
    <row r="386" spans="1:19" ht="48.75" customHeight="1">
      <c r="A386" s="101">
        <v>902</v>
      </c>
      <c r="B386" s="265" t="s">
        <v>515</v>
      </c>
      <c r="C386" s="11"/>
      <c r="D386" s="10"/>
      <c r="E386" s="10"/>
      <c r="F386" s="10" t="s">
        <v>76</v>
      </c>
      <c r="G386" s="10" t="s">
        <v>77</v>
      </c>
      <c r="H386" s="10" t="s">
        <v>78</v>
      </c>
      <c r="I386" s="364" t="s">
        <v>678</v>
      </c>
      <c r="J386" s="364" t="s">
        <v>742</v>
      </c>
      <c r="K386" s="123" t="s">
        <v>372</v>
      </c>
      <c r="L386" s="124">
        <v>610</v>
      </c>
      <c r="M386" s="143"/>
      <c r="N386" s="325">
        <v>0</v>
      </c>
      <c r="O386" s="325">
        <v>0</v>
      </c>
      <c r="P386" s="325">
        <v>160.3</v>
      </c>
      <c r="Q386" s="325"/>
      <c r="R386" s="325"/>
      <c r="S386" s="325"/>
    </row>
    <row r="387" spans="1:19" ht="34.5" customHeight="1">
      <c r="A387" s="101">
        <v>902</v>
      </c>
      <c r="B387" s="265" t="s">
        <v>515</v>
      </c>
      <c r="C387" s="11"/>
      <c r="D387" s="10"/>
      <c r="E387" s="10"/>
      <c r="F387" s="10" t="s">
        <v>351</v>
      </c>
      <c r="G387" s="10" t="s">
        <v>315</v>
      </c>
      <c r="H387" s="10" t="s">
        <v>352</v>
      </c>
      <c r="I387" s="297" t="s">
        <v>744</v>
      </c>
      <c r="J387" s="297" t="s">
        <v>677</v>
      </c>
      <c r="K387" s="13" t="s">
        <v>359</v>
      </c>
      <c r="L387" s="14">
        <v>320</v>
      </c>
      <c r="M387" s="15"/>
      <c r="N387" s="305">
        <v>2511</v>
      </c>
      <c r="O387" s="305">
        <v>2511</v>
      </c>
      <c r="P387" s="305">
        <v>2268</v>
      </c>
      <c r="Q387" s="305">
        <v>1782</v>
      </c>
      <c r="R387" s="305">
        <v>1782</v>
      </c>
      <c r="S387" s="305">
        <v>0</v>
      </c>
    </row>
    <row r="388" spans="1:19" ht="37.5" customHeight="1">
      <c r="A388" s="101">
        <v>902</v>
      </c>
      <c r="B388" s="265" t="s">
        <v>515</v>
      </c>
      <c r="C388" s="11"/>
      <c r="D388" s="10"/>
      <c r="E388" s="10"/>
      <c r="F388" s="10" t="s">
        <v>58</v>
      </c>
      <c r="G388" s="10" t="s">
        <v>315</v>
      </c>
      <c r="H388" s="10" t="s">
        <v>59</v>
      </c>
      <c r="I388" s="297" t="s">
        <v>744</v>
      </c>
      <c r="J388" s="297" t="s">
        <v>677</v>
      </c>
      <c r="K388" s="13" t="s">
        <v>55</v>
      </c>
      <c r="L388" s="14">
        <v>320</v>
      </c>
      <c r="M388" s="15"/>
      <c r="N388" s="305">
        <v>240</v>
      </c>
      <c r="O388" s="305">
        <v>240</v>
      </c>
      <c r="P388" s="305">
        <v>720</v>
      </c>
      <c r="Q388" s="305">
        <v>840</v>
      </c>
      <c r="R388" s="305">
        <v>1200</v>
      </c>
      <c r="S388" s="305">
        <v>1200</v>
      </c>
    </row>
    <row r="389" spans="1:19" ht="67.5">
      <c r="A389" s="101">
        <v>902</v>
      </c>
      <c r="B389" s="265" t="s">
        <v>515</v>
      </c>
      <c r="C389" s="11"/>
      <c r="D389" s="10"/>
      <c r="E389" s="10"/>
      <c r="F389" s="10" t="s">
        <v>251</v>
      </c>
      <c r="G389" s="10" t="s">
        <v>111</v>
      </c>
      <c r="H389" s="10" t="s">
        <v>153</v>
      </c>
      <c r="I389" s="297" t="s">
        <v>744</v>
      </c>
      <c r="J389" s="297" t="s">
        <v>677</v>
      </c>
      <c r="K389" s="13" t="s">
        <v>57</v>
      </c>
      <c r="L389" s="14">
        <v>610</v>
      </c>
      <c r="M389" s="15"/>
      <c r="N389" s="305">
        <v>160.8</v>
      </c>
      <c r="O389" s="305">
        <v>160.8</v>
      </c>
      <c r="P389" s="305"/>
      <c r="Q389" s="305"/>
      <c r="R389" s="305"/>
      <c r="S389" s="305"/>
    </row>
    <row r="390" spans="1:19" ht="126" customHeight="1">
      <c r="A390" s="101">
        <v>902</v>
      </c>
      <c r="B390" s="265" t="s">
        <v>515</v>
      </c>
      <c r="C390" s="11"/>
      <c r="D390" s="10"/>
      <c r="E390" s="10"/>
      <c r="F390" s="10" t="s">
        <v>68</v>
      </c>
      <c r="G390" s="10" t="s">
        <v>317</v>
      </c>
      <c r="H390" s="10" t="s">
        <v>69</v>
      </c>
      <c r="I390" s="28"/>
      <c r="J390" s="12"/>
      <c r="K390" s="13"/>
      <c r="L390" s="14"/>
      <c r="M390" s="15"/>
      <c r="N390" s="305"/>
      <c r="O390" s="305"/>
      <c r="P390" s="305"/>
      <c r="Q390" s="305"/>
      <c r="R390" s="305"/>
      <c r="S390" s="305"/>
    </row>
    <row r="391" spans="1:19" ht="37.5" customHeight="1">
      <c r="A391" s="101">
        <v>902</v>
      </c>
      <c r="B391" s="265" t="s">
        <v>515</v>
      </c>
      <c r="C391" s="11"/>
      <c r="D391" s="10"/>
      <c r="E391" s="10"/>
      <c r="F391" s="10" t="s">
        <v>384</v>
      </c>
      <c r="G391" s="10" t="s">
        <v>165</v>
      </c>
      <c r="H391" s="10" t="s">
        <v>125</v>
      </c>
      <c r="I391" s="28"/>
      <c r="J391" s="12"/>
      <c r="K391" s="13"/>
      <c r="L391" s="14"/>
      <c r="M391" s="15"/>
      <c r="N391" s="305"/>
      <c r="O391" s="305"/>
      <c r="P391" s="305"/>
      <c r="Q391" s="305"/>
      <c r="R391" s="305"/>
      <c r="S391" s="305"/>
    </row>
    <row r="392" spans="1:19" ht="36.75" customHeight="1">
      <c r="A392" s="339">
        <v>902</v>
      </c>
      <c r="B392" s="340" t="s">
        <v>295</v>
      </c>
      <c r="C392" s="424" t="s">
        <v>467</v>
      </c>
      <c r="D392" s="572" t="s">
        <v>178</v>
      </c>
      <c r="E392" s="572"/>
      <c r="F392" s="572"/>
      <c r="G392" s="572"/>
      <c r="H392" s="572"/>
      <c r="I392" s="572"/>
      <c r="J392" s="572"/>
      <c r="K392" s="572"/>
      <c r="L392" s="572"/>
      <c r="M392" s="572"/>
      <c r="N392" s="327">
        <f aca="true" t="shared" si="45" ref="N392:S392">SUM(N393+N401+N543)</f>
        <v>104127.1</v>
      </c>
      <c r="O392" s="327">
        <f t="shared" si="45"/>
        <v>101868.19999999998</v>
      </c>
      <c r="P392" s="327">
        <f t="shared" si="45"/>
        <v>107985.4</v>
      </c>
      <c r="Q392" s="327">
        <f t="shared" si="45"/>
        <v>77524.40000000001</v>
      </c>
      <c r="R392" s="327">
        <f t="shared" si="45"/>
        <v>67537.50000000001</v>
      </c>
      <c r="S392" s="327">
        <f t="shared" si="45"/>
        <v>67881.00000000001</v>
      </c>
    </row>
    <row r="393" spans="1:19" ht="19.5" customHeight="1">
      <c r="A393" s="425">
        <v>902</v>
      </c>
      <c r="B393" s="431" t="s">
        <v>394</v>
      </c>
      <c r="C393" s="427" t="s">
        <v>468</v>
      </c>
      <c r="D393" s="569" t="s">
        <v>479</v>
      </c>
      <c r="E393" s="569"/>
      <c r="F393" s="569"/>
      <c r="G393" s="569"/>
      <c r="H393" s="569"/>
      <c r="I393" s="569"/>
      <c r="J393" s="569"/>
      <c r="K393" s="428"/>
      <c r="L393" s="428"/>
      <c r="M393" s="428"/>
      <c r="N393" s="328">
        <f>SUM(N394)</f>
        <v>6.5</v>
      </c>
      <c r="O393" s="328">
        <f aca="true" t="shared" si="46" ref="N393:S394">SUM(O394)</f>
        <v>6.5</v>
      </c>
      <c r="P393" s="328">
        <f t="shared" si="46"/>
        <v>107.1</v>
      </c>
      <c r="Q393" s="328">
        <f t="shared" si="46"/>
        <v>7.2</v>
      </c>
      <c r="R393" s="328">
        <f t="shared" si="46"/>
        <v>11.6</v>
      </c>
      <c r="S393" s="328">
        <f t="shared" si="46"/>
        <v>11.6</v>
      </c>
    </row>
    <row r="394" spans="1:19" ht="24.75" customHeight="1">
      <c r="A394" s="87">
        <v>902</v>
      </c>
      <c r="B394" s="432" t="s">
        <v>395</v>
      </c>
      <c r="C394" s="433" t="s">
        <v>469</v>
      </c>
      <c r="D394" s="358" t="s">
        <v>470</v>
      </c>
      <c r="E394" s="377" t="s">
        <v>70</v>
      </c>
      <c r="F394" s="498"/>
      <c r="G394" s="498"/>
      <c r="H394" s="498"/>
      <c r="I394" s="498"/>
      <c r="J394" s="498"/>
      <c r="K394" s="498"/>
      <c r="L394" s="498"/>
      <c r="M394" s="498"/>
      <c r="N394" s="324">
        <f t="shared" si="46"/>
        <v>6.5</v>
      </c>
      <c r="O394" s="324">
        <f t="shared" si="46"/>
        <v>6.5</v>
      </c>
      <c r="P394" s="324">
        <f t="shared" si="46"/>
        <v>107.1</v>
      </c>
      <c r="Q394" s="324">
        <f t="shared" si="46"/>
        <v>7.2</v>
      </c>
      <c r="R394" s="324">
        <f t="shared" si="46"/>
        <v>11.6</v>
      </c>
      <c r="S394" s="324">
        <f t="shared" si="46"/>
        <v>11.6</v>
      </c>
    </row>
    <row r="395" spans="1:19" ht="46.5" customHeight="1">
      <c r="A395" s="88">
        <v>902</v>
      </c>
      <c r="B395" s="394" t="s">
        <v>395</v>
      </c>
      <c r="C395" s="11"/>
      <c r="D395" s="10"/>
      <c r="E395" s="10"/>
      <c r="F395" s="10" t="s">
        <v>76</v>
      </c>
      <c r="G395" s="10" t="s">
        <v>87</v>
      </c>
      <c r="H395" s="10" t="s">
        <v>78</v>
      </c>
      <c r="I395" s="297" t="s">
        <v>573</v>
      </c>
      <c r="J395" s="297" t="s">
        <v>743</v>
      </c>
      <c r="K395" s="13" t="s">
        <v>27</v>
      </c>
      <c r="L395" s="14">
        <v>240</v>
      </c>
      <c r="M395" s="15">
        <v>0</v>
      </c>
      <c r="N395" s="305">
        <v>6.5</v>
      </c>
      <c r="O395" s="305">
        <v>6.5</v>
      </c>
      <c r="P395" s="305">
        <v>107.1</v>
      </c>
      <c r="Q395" s="305">
        <v>7.2</v>
      </c>
      <c r="R395" s="305">
        <v>11.6</v>
      </c>
      <c r="S395" s="305">
        <v>11.6</v>
      </c>
    </row>
    <row r="396" spans="1:19" ht="25.5" customHeight="1">
      <c r="A396" s="88">
        <v>902</v>
      </c>
      <c r="B396" s="394" t="s">
        <v>395</v>
      </c>
      <c r="C396" s="11"/>
      <c r="D396" s="10"/>
      <c r="E396" s="10"/>
      <c r="F396" s="10" t="s">
        <v>351</v>
      </c>
      <c r="G396" s="10" t="s">
        <v>218</v>
      </c>
      <c r="H396" s="10" t="s">
        <v>352</v>
      </c>
      <c r="I396" s="12"/>
      <c r="J396" s="12"/>
      <c r="K396" s="13"/>
      <c r="L396" s="14"/>
      <c r="M396" s="15"/>
      <c r="N396" s="305"/>
      <c r="O396" s="305"/>
      <c r="P396" s="305"/>
      <c r="Q396" s="305"/>
      <c r="R396" s="305"/>
      <c r="S396" s="305"/>
    </row>
    <row r="397" spans="1:19" ht="26.25" customHeight="1">
      <c r="A397" s="88">
        <v>902</v>
      </c>
      <c r="B397" s="394" t="s">
        <v>395</v>
      </c>
      <c r="C397" s="11"/>
      <c r="D397" s="10"/>
      <c r="E397" s="10"/>
      <c r="F397" s="10" t="s">
        <v>58</v>
      </c>
      <c r="G397" s="10" t="s">
        <v>218</v>
      </c>
      <c r="H397" s="10" t="s">
        <v>59</v>
      </c>
      <c r="I397" s="12"/>
      <c r="J397" s="12"/>
      <c r="K397" s="13"/>
      <c r="L397" s="14"/>
      <c r="M397" s="15"/>
      <c r="N397" s="305"/>
      <c r="O397" s="305"/>
      <c r="P397" s="305"/>
      <c r="Q397" s="305"/>
      <c r="R397" s="305"/>
      <c r="S397" s="305"/>
    </row>
    <row r="398" spans="1:19" ht="101.25">
      <c r="A398" s="88">
        <v>902</v>
      </c>
      <c r="B398" s="394" t="s">
        <v>395</v>
      </c>
      <c r="C398" s="11"/>
      <c r="D398" s="10"/>
      <c r="E398" s="10"/>
      <c r="F398" s="10" t="s">
        <v>731</v>
      </c>
      <c r="G398" s="10" t="s">
        <v>154</v>
      </c>
      <c r="H398" s="10" t="s">
        <v>120</v>
      </c>
      <c r="I398" s="12"/>
      <c r="J398" s="12"/>
      <c r="K398" s="13"/>
      <c r="L398" s="14"/>
      <c r="M398" s="15"/>
      <c r="N398" s="305"/>
      <c r="O398" s="305"/>
      <c r="P398" s="305"/>
      <c r="Q398" s="305"/>
      <c r="R398" s="305"/>
      <c r="S398" s="305"/>
    </row>
    <row r="399" spans="1:19" ht="78.75">
      <c r="A399" s="88">
        <v>902</v>
      </c>
      <c r="B399" s="394" t="s">
        <v>395</v>
      </c>
      <c r="C399" s="11"/>
      <c r="D399" s="10"/>
      <c r="E399" s="10"/>
      <c r="F399" s="10" t="s">
        <v>730</v>
      </c>
      <c r="G399" s="10" t="s">
        <v>154</v>
      </c>
      <c r="H399" s="10" t="s">
        <v>188</v>
      </c>
      <c r="I399" s="12"/>
      <c r="J399" s="12"/>
      <c r="K399" s="13"/>
      <c r="L399" s="14"/>
      <c r="M399" s="15"/>
      <c r="N399" s="305"/>
      <c r="O399" s="305"/>
      <c r="P399" s="305"/>
      <c r="Q399" s="305"/>
      <c r="R399" s="305"/>
      <c r="S399" s="305"/>
    </row>
    <row r="400" spans="1:19" ht="78.75">
      <c r="A400" s="88">
        <v>902</v>
      </c>
      <c r="B400" s="394" t="s">
        <v>395</v>
      </c>
      <c r="C400" s="11"/>
      <c r="D400" s="10"/>
      <c r="E400" s="10"/>
      <c r="F400" s="10" t="s">
        <v>122</v>
      </c>
      <c r="G400" s="10" t="s">
        <v>181</v>
      </c>
      <c r="H400" s="10" t="s">
        <v>188</v>
      </c>
      <c r="I400" s="12"/>
      <c r="J400" s="12"/>
      <c r="K400" s="13"/>
      <c r="L400" s="14"/>
      <c r="M400" s="15"/>
      <c r="N400" s="305"/>
      <c r="O400" s="305"/>
      <c r="P400" s="305"/>
      <c r="Q400" s="305"/>
      <c r="R400" s="305"/>
      <c r="S400" s="305"/>
    </row>
    <row r="401" spans="1:19" ht="12.75">
      <c r="A401" s="425">
        <v>902</v>
      </c>
      <c r="B401" s="426" t="s">
        <v>404</v>
      </c>
      <c r="C401" s="427" t="s">
        <v>472</v>
      </c>
      <c r="D401" s="569" t="s">
        <v>471</v>
      </c>
      <c r="E401" s="569"/>
      <c r="F401" s="569"/>
      <c r="G401" s="569"/>
      <c r="H401" s="569"/>
      <c r="I401" s="569"/>
      <c r="J401" s="569"/>
      <c r="K401" s="428"/>
      <c r="L401" s="428"/>
      <c r="M401" s="428"/>
      <c r="N401" s="328">
        <f aca="true" t="shared" si="47" ref="N401:S401">SUM(N402+N427+N457+N463+N469+N477+N488+N498+N514+N526+N533+N505+N539)</f>
        <v>101449.40000000001</v>
      </c>
      <c r="O401" s="328">
        <f t="shared" si="47"/>
        <v>99190.49999999999</v>
      </c>
      <c r="P401" s="328">
        <f t="shared" si="47"/>
        <v>107878.29999999999</v>
      </c>
      <c r="Q401" s="328">
        <f t="shared" si="47"/>
        <v>77517.20000000001</v>
      </c>
      <c r="R401" s="328">
        <f t="shared" si="47"/>
        <v>67525.90000000001</v>
      </c>
      <c r="S401" s="328">
        <f t="shared" si="47"/>
        <v>67869.40000000001</v>
      </c>
    </row>
    <row r="402" spans="1:19" ht="56.25" customHeight="1">
      <c r="A402" s="87">
        <v>902</v>
      </c>
      <c r="B402" s="429" t="s">
        <v>516</v>
      </c>
      <c r="C402" s="87" t="s">
        <v>519</v>
      </c>
      <c r="D402" s="336" t="s">
        <v>517</v>
      </c>
      <c r="E402" s="40" t="s">
        <v>70</v>
      </c>
      <c r="F402" s="498"/>
      <c r="G402" s="498"/>
      <c r="H402" s="498"/>
      <c r="I402" s="498"/>
      <c r="J402" s="498"/>
      <c r="K402" s="498"/>
      <c r="L402" s="498"/>
      <c r="M402" s="498"/>
      <c r="N402" s="324">
        <f aca="true" t="shared" si="48" ref="N402:S402">SUM(N403:N426)</f>
        <v>1787.6000000000001</v>
      </c>
      <c r="O402" s="324">
        <f t="shared" si="48"/>
        <v>1490.5000000000002</v>
      </c>
      <c r="P402" s="324">
        <f t="shared" si="48"/>
        <v>2412.1000000000004</v>
      </c>
      <c r="Q402" s="324">
        <f t="shared" si="48"/>
        <v>2325.4</v>
      </c>
      <c r="R402" s="324">
        <f t="shared" si="48"/>
        <v>2325.4</v>
      </c>
      <c r="S402" s="324">
        <f t="shared" si="48"/>
        <v>2325.4</v>
      </c>
    </row>
    <row r="403" spans="1:27" ht="45">
      <c r="A403" s="423">
        <v>902</v>
      </c>
      <c r="B403" s="265" t="s">
        <v>516</v>
      </c>
      <c r="C403" s="11"/>
      <c r="D403" s="10"/>
      <c r="E403" s="10"/>
      <c r="F403" s="10" t="s">
        <v>76</v>
      </c>
      <c r="G403" s="10" t="s">
        <v>87</v>
      </c>
      <c r="H403" s="10" t="s">
        <v>78</v>
      </c>
      <c r="I403" s="297" t="s">
        <v>573</v>
      </c>
      <c r="J403" s="297" t="s">
        <v>697</v>
      </c>
      <c r="K403" s="13" t="s">
        <v>166</v>
      </c>
      <c r="L403" s="14">
        <v>120</v>
      </c>
      <c r="M403" s="15">
        <v>0</v>
      </c>
      <c r="N403" s="305">
        <v>13.7</v>
      </c>
      <c r="O403" s="305">
        <v>0</v>
      </c>
      <c r="P403" s="305">
        <v>14.4</v>
      </c>
      <c r="Q403" s="305">
        <v>15.2</v>
      </c>
      <c r="R403" s="305">
        <v>15.2</v>
      </c>
      <c r="S403" s="305">
        <v>15.2</v>
      </c>
      <c r="V403" s="50">
        <f aca="true" t="shared" si="49" ref="V403:AA403">SUM(N402+N427)</f>
        <v>5826.6</v>
      </c>
      <c r="W403" s="50">
        <f t="shared" si="49"/>
        <v>5438.5</v>
      </c>
      <c r="X403" s="50">
        <f t="shared" si="49"/>
        <v>7168.000000000001</v>
      </c>
      <c r="Y403" s="50">
        <f t="shared" si="49"/>
        <v>7090.300000000001</v>
      </c>
      <c r="Z403" s="50">
        <f t="shared" si="49"/>
        <v>7090.300000000001</v>
      </c>
      <c r="AA403" s="50">
        <f t="shared" si="49"/>
        <v>7090.300000000001</v>
      </c>
    </row>
    <row r="404" spans="1:19" ht="116.25" customHeight="1">
      <c r="A404" s="423">
        <v>902</v>
      </c>
      <c r="B404" s="265" t="s">
        <v>516</v>
      </c>
      <c r="C404" s="179"/>
      <c r="D404" s="10"/>
      <c r="E404" s="10"/>
      <c r="F404" s="10" t="s">
        <v>333</v>
      </c>
      <c r="G404" s="10" t="s">
        <v>154</v>
      </c>
      <c r="H404" s="10" t="s">
        <v>334</v>
      </c>
      <c r="I404" s="297" t="s">
        <v>573</v>
      </c>
      <c r="J404" s="297" t="s">
        <v>697</v>
      </c>
      <c r="K404" s="13" t="s">
        <v>166</v>
      </c>
      <c r="L404" s="14">
        <v>240</v>
      </c>
      <c r="M404" s="15">
        <v>0</v>
      </c>
      <c r="N404" s="305">
        <v>3.8</v>
      </c>
      <c r="O404" s="305">
        <v>0</v>
      </c>
      <c r="P404" s="305">
        <v>3.8</v>
      </c>
      <c r="Q404" s="305">
        <v>0.6</v>
      </c>
      <c r="R404" s="305">
        <v>0.6</v>
      </c>
      <c r="S404" s="305">
        <v>0.6</v>
      </c>
    </row>
    <row r="405" spans="1:19" ht="25.5" customHeight="1">
      <c r="A405" s="423">
        <v>902</v>
      </c>
      <c r="B405" s="265" t="s">
        <v>516</v>
      </c>
      <c r="C405" s="11"/>
      <c r="D405" s="10"/>
      <c r="E405" s="10"/>
      <c r="F405" s="10" t="s">
        <v>351</v>
      </c>
      <c r="G405" s="10" t="s">
        <v>218</v>
      </c>
      <c r="H405" s="10" t="s">
        <v>352</v>
      </c>
      <c r="I405" s="297" t="s">
        <v>573</v>
      </c>
      <c r="J405" s="297" t="s">
        <v>697</v>
      </c>
      <c r="K405" s="13" t="s">
        <v>275</v>
      </c>
      <c r="L405" s="14">
        <v>120</v>
      </c>
      <c r="M405" s="15">
        <v>0</v>
      </c>
      <c r="N405" s="305">
        <v>13.8</v>
      </c>
      <c r="O405" s="305">
        <v>0</v>
      </c>
      <c r="P405" s="305">
        <v>14.4</v>
      </c>
      <c r="Q405" s="305">
        <v>15.2</v>
      </c>
      <c r="R405" s="305">
        <v>15.2</v>
      </c>
      <c r="S405" s="305">
        <v>15.2</v>
      </c>
    </row>
    <row r="406" spans="1:19" ht="25.5" customHeight="1">
      <c r="A406" s="101">
        <v>902</v>
      </c>
      <c r="B406" s="265" t="s">
        <v>516</v>
      </c>
      <c r="C406" s="179"/>
      <c r="D406" s="10"/>
      <c r="E406" s="10"/>
      <c r="F406" s="10" t="s">
        <v>58</v>
      </c>
      <c r="G406" s="10" t="s">
        <v>218</v>
      </c>
      <c r="H406" s="10" t="s">
        <v>59</v>
      </c>
      <c r="I406" s="297" t="s">
        <v>573</v>
      </c>
      <c r="J406" s="297" t="s">
        <v>697</v>
      </c>
      <c r="K406" s="13" t="s">
        <v>275</v>
      </c>
      <c r="L406" s="14">
        <v>240</v>
      </c>
      <c r="M406" s="15">
        <v>0</v>
      </c>
      <c r="N406" s="305">
        <v>3.7</v>
      </c>
      <c r="O406" s="305">
        <v>0</v>
      </c>
      <c r="P406" s="305">
        <v>3.8</v>
      </c>
      <c r="Q406" s="305">
        <v>0.6</v>
      </c>
      <c r="R406" s="305">
        <v>0.6</v>
      </c>
      <c r="S406" s="305">
        <v>0.6</v>
      </c>
    </row>
    <row r="407" spans="1:19" ht="58.5" customHeight="1">
      <c r="A407" s="423">
        <v>902</v>
      </c>
      <c r="B407" s="265" t="s">
        <v>516</v>
      </c>
      <c r="C407" s="135"/>
      <c r="D407" s="434"/>
      <c r="E407" s="10"/>
      <c r="F407" s="10" t="s">
        <v>193</v>
      </c>
      <c r="G407" s="10" t="s">
        <v>154</v>
      </c>
      <c r="H407" s="10" t="s">
        <v>194</v>
      </c>
      <c r="I407" s="297" t="s">
        <v>573</v>
      </c>
      <c r="J407" s="297" t="s">
        <v>697</v>
      </c>
      <c r="K407" s="13" t="s">
        <v>345</v>
      </c>
      <c r="L407" s="14">
        <v>120</v>
      </c>
      <c r="M407" s="15">
        <v>0</v>
      </c>
      <c r="N407" s="305">
        <v>115.2</v>
      </c>
      <c r="O407" s="305">
        <v>115.2</v>
      </c>
      <c r="P407" s="305">
        <v>122.3</v>
      </c>
      <c r="Q407" s="305">
        <v>128.4</v>
      </c>
      <c r="R407" s="305">
        <v>128.4</v>
      </c>
      <c r="S407" s="305">
        <v>128.4</v>
      </c>
    </row>
    <row r="408" spans="1:19" ht="69.75" customHeight="1">
      <c r="A408" s="101">
        <v>902</v>
      </c>
      <c r="B408" s="265" t="s">
        <v>516</v>
      </c>
      <c r="C408" s="135"/>
      <c r="D408" s="138"/>
      <c r="E408" s="10"/>
      <c r="F408" s="10" t="s">
        <v>276</v>
      </c>
      <c r="G408" s="10" t="s">
        <v>111</v>
      </c>
      <c r="H408" s="10" t="s">
        <v>149</v>
      </c>
      <c r="I408" s="297" t="s">
        <v>573</v>
      </c>
      <c r="J408" s="297" t="s">
        <v>697</v>
      </c>
      <c r="K408" s="13" t="s">
        <v>345</v>
      </c>
      <c r="L408" s="14">
        <v>240</v>
      </c>
      <c r="M408" s="15">
        <v>210</v>
      </c>
      <c r="N408" s="305">
        <v>4.6</v>
      </c>
      <c r="O408" s="305">
        <v>4.5</v>
      </c>
      <c r="P408" s="305">
        <v>61.6</v>
      </c>
      <c r="Q408" s="305">
        <v>63.8</v>
      </c>
      <c r="R408" s="305">
        <v>63.8</v>
      </c>
      <c r="S408" s="305">
        <v>63.8</v>
      </c>
    </row>
    <row r="409" spans="1:19" ht="69.75" customHeight="1">
      <c r="A409" s="101">
        <v>902</v>
      </c>
      <c r="B409" s="265" t="s">
        <v>516</v>
      </c>
      <c r="C409" s="135"/>
      <c r="D409" s="138"/>
      <c r="E409" s="10"/>
      <c r="F409" s="10" t="s">
        <v>72</v>
      </c>
      <c r="G409" s="10" t="s">
        <v>181</v>
      </c>
      <c r="H409" s="10" t="s">
        <v>195</v>
      </c>
      <c r="I409" s="297"/>
      <c r="J409" s="297"/>
      <c r="K409" s="13"/>
      <c r="L409" s="14"/>
      <c r="M409" s="15"/>
      <c r="N409" s="305"/>
      <c r="O409" s="305"/>
      <c r="P409" s="305"/>
      <c r="Q409" s="305"/>
      <c r="R409" s="305"/>
      <c r="S409" s="305"/>
    </row>
    <row r="410" spans="1:19" ht="90">
      <c r="A410" s="101">
        <v>902</v>
      </c>
      <c r="B410" s="265" t="s">
        <v>516</v>
      </c>
      <c r="C410" s="135"/>
      <c r="D410" s="138"/>
      <c r="E410" s="10"/>
      <c r="F410" s="10" t="s">
        <v>257</v>
      </c>
      <c r="G410" s="10" t="s">
        <v>181</v>
      </c>
      <c r="H410" s="10" t="s">
        <v>196</v>
      </c>
      <c r="I410" s="297"/>
      <c r="J410" s="297"/>
      <c r="K410" s="13"/>
      <c r="L410" s="14"/>
      <c r="M410" s="15"/>
      <c r="N410" s="305"/>
      <c r="O410" s="305"/>
      <c r="P410" s="305"/>
      <c r="Q410" s="305"/>
      <c r="R410" s="305"/>
      <c r="S410" s="305"/>
    </row>
    <row r="411" spans="1:19" ht="67.5">
      <c r="A411" s="423">
        <v>902</v>
      </c>
      <c r="B411" s="265" t="s">
        <v>516</v>
      </c>
      <c r="C411" s="11"/>
      <c r="D411" s="32"/>
      <c r="E411" s="32"/>
      <c r="F411" s="10" t="s">
        <v>305</v>
      </c>
      <c r="G411" s="10" t="s">
        <v>306</v>
      </c>
      <c r="H411" s="10" t="s">
        <v>307</v>
      </c>
      <c r="I411" s="364" t="s">
        <v>573</v>
      </c>
      <c r="J411" s="364" t="s">
        <v>697</v>
      </c>
      <c r="K411" s="165" t="s">
        <v>369</v>
      </c>
      <c r="L411" s="166">
        <v>120</v>
      </c>
      <c r="M411" s="247">
        <v>0</v>
      </c>
      <c r="N411" s="325">
        <v>99.2</v>
      </c>
      <c r="O411" s="325">
        <v>99.1</v>
      </c>
      <c r="P411" s="305">
        <f>86.9</f>
        <v>86.9</v>
      </c>
      <c r="Q411" s="325"/>
      <c r="R411" s="325"/>
      <c r="S411" s="325"/>
    </row>
    <row r="412" spans="1:19" ht="90">
      <c r="A412" s="423">
        <v>902</v>
      </c>
      <c r="B412" s="265" t="s">
        <v>516</v>
      </c>
      <c r="C412" s="11"/>
      <c r="D412" s="32"/>
      <c r="E412" s="32"/>
      <c r="F412" s="10" t="s">
        <v>261</v>
      </c>
      <c r="G412" s="10" t="s">
        <v>181</v>
      </c>
      <c r="H412" s="10" t="s">
        <v>260</v>
      </c>
      <c r="I412" s="386"/>
      <c r="J412" s="386"/>
      <c r="K412" s="165"/>
      <c r="L412" s="166"/>
      <c r="M412" s="247"/>
      <c r="N412" s="325"/>
      <c r="O412" s="325"/>
      <c r="P412" s="325"/>
      <c r="Q412" s="325"/>
      <c r="R412" s="325"/>
      <c r="S412" s="325"/>
    </row>
    <row r="413" spans="1:19" ht="45">
      <c r="A413" s="101">
        <v>902</v>
      </c>
      <c r="B413" s="265" t="s">
        <v>516</v>
      </c>
      <c r="C413" s="11"/>
      <c r="D413" s="32"/>
      <c r="E413" s="127"/>
      <c r="F413" s="10" t="s">
        <v>384</v>
      </c>
      <c r="G413" s="54" t="s">
        <v>165</v>
      </c>
      <c r="H413" s="54" t="s">
        <v>125</v>
      </c>
      <c r="I413" s="386"/>
      <c r="J413" s="386"/>
      <c r="K413" s="165"/>
      <c r="L413" s="166"/>
      <c r="M413" s="247"/>
      <c r="N413" s="325"/>
      <c r="O413" s="325"/>
      <c r="P413" s="325"/>
      <c r="Q413" s="325"/>
      <c r="R413" s="325"/>
      <c r="S413" s="325"/>
    </row>
    <row r="414" spans="1:20" ht="90">
      <c r="A414" s="101">
        <v>902</v>
      </c>
      <c r="B414" s="265" t="s">
        <v>516</v>
      </c>
      <c r="C414" s="270"/>
      <c r="D414" s="10"/>
      <c r="E414" s="10"/>
      <c r="F414" s="10" t="s">
        <v>179</v>
      </c>
      <c r="G414" s="10" t="s">
        <v>154</v>
      </c>
      <c r="H414" s="10" t="s">
        <v>188</v>
      </c>
      <c r="I414" s="297" t="s">
        <v>573</v>
      </c>
      <c r="J414" s="297" t="s">
        <v>697</v>
      </c>
      <c r="K414" s="13" t="s">
        <v>235</v>
      </c>
      <c r="L414" s="14">
        <v>120</v>
      </c>
      <c r="M414" s="15">
        <v>0</v>
      </c>
      <c r="N414" s="305">
        <v>112.7</v>
      </c>
      <c r="O414" s="305">
        <v>112.2</v>
      </c>
      <c r="P414" s="305">
        <v>122.3</v>
      </c>
      <c r="Q414" s="305">
        <v>128.4</v>
      </c>
      <c r="R414" s="305">
        <v>128.4</v>
      </c>
      <c r="S414" s="305">
        <v>128.4</v>
      </c>
      <c r="T414" s="388"/>
    </row>
    <row r="415" spans="1:20" ht="67.5">
      <c r="A415" s="101">
        <v>902</v>
      </c>
      <c r="B415" s="265" t="s">
        <v>516</v>
      </c>
      <c r="C415" s="11"/>
      <c r="D415" s="10"/>
      <c r="E415" s="10"/>
      <c r="F415" s="10" t="s">
        <v>71</v>
      </c>
      <c r="G415" s="10" t="s">
        <v>181</v>
      </c>
      <c r="H415" s="10" t="s">
        <v>186</v>
      </c>
      <c r="I415" s="297" t="s">
        <v>573</v>
      </c>
      <c r="J415" s="297" t="s">
        <v>697</v>
      </c>
      <c r="K415" s="13" t="s">
        <v>235</v>
      </c>
      <c r="L415" s="14">
        <v>240</v>
      </c>
      <c r="M415" s="15">
        <v>0</v>
      </c>
      <c r="N415" s="305">
        <v>11.9</v>
      </c>
      <c r="O415" s="305">
        <v>9.2</v>
      </c>
      <c r="P415" s="305">
        <v>61.4</v>
      </c>
      <c r="Q415" s="305">
        <v>63.6</v>
      </c>
      <c r="R415" s="305">
        <v>63.6</v>
      </c>
      <c r="S415" s="305">
        <v>63.6</v>
      </c>
      <c r="T415" s="388"/>
    </row>
    <row r="416" spans="1:20" ht="67.5">
      <c r="A416" s="101">
        <v>902</v>
      </c>
      <c r="B416" s="265" t="s">
        <v>516</v>
      </c>
      <c r="C416" s="11"/>
      <c r="D416" s="10"/>
      <c r="E416" s="10"/>
      <c r="F416" s="10" t="s">
        <v>728</v>
      </c>
      <c r="G416" s="10" t="s">
        <v>154</v>
      </c>
      <c r="H416" s="10" t="s">
        <v>280</v>
      </c>
      <c r="I416" s="297" t="s">
        <v>573</v>
      </c>
      <c r="J416" s="297" t="s">
        <v>697</v>
      </c>
      <c r="K416" s="13" t="s">
        <v>344</v>
      </c>
      <c r="L416" s="14">
        <v>120</v>
      </c>
      <c r="M416" s="15">
        <v>0</v>
      </c>
      <c r="N416" s="305">
        <v>151.7</v>
      </c>
      <c r="O416" s="305">
        <v>148.8</v>
      </c>
      <c r="P416" s="305">
        <v>161.1</v>
      </c>
      <c r="Q416" s="305">
        <v>169.2</v>
      </c>
      <c r="R416" s="305">
        <v>169.2</v>
      </c>
      <c r="S416" s="305">
        <v>169.2</v>
      </c>
      <c r="T416" s="388"/>
    </row>
    <row r="417" spans="1:20" ht="67.5">
      <c r="A417" s="101">
        <v>902</v>
      </c>
      <c r="B417" s="265" t="s">
        <v>516</v>
      </c>
      <c r="C417" s="11"/>
      <c r="D417" s="10"/>
      <c r="E417" s="10"/>
      <c r="F417" s="10" t="s">
        <v>35</v>
      </c>
      <c r="G417" s="10" t="s">
        <v>181</v>
      </c>
      <c r="H417" s="10" t="s">
        <v>185</v>
      </c>
      <c r="I417" s="297" t="s">
        <v>573</v>
      </c>
      <c r="J417" s="297" t="s">
        <v>697</v>
      </c>
      <c r="K417" s="13" t="s">
        <v>344</v>
      </c>
      <c r="L417" s="14">
        <v>240</v>
      </c>
      <c r="M417" s="15"/>
      <c r="N417" s="305">
        <v>8.1</v>
      </c>
      <c r="O417" s="305">
        <v>8.1</v>
      </c>
      <c r="P417" s="305">
        <v>113.7</v>
      </c>
      <c r="Q417" s="305">
        <v>111.6</v>
      </c>
      <c r="R417" s="305">
        <v>111.6</v>
      </c>
      <c r="S417" s="305">
        <v>111.6</v>
      </c>
      <c r="T417" s="388"/>
    </row>
    <row r="418" spans="1:20" ht="56.25">
      <c r="A418" s="101">
        <v>902</v>
      </c>
      <c r="B418" s="265" t="s">
        <v>516</v>
      </c>
      <c r="C418" s="11"/>
      <c r="D418" s="10"/>
      <c r="E418" s="10"/>
      <c r="F418" s="10" t="s">
        <v>732</v>
      </c>
      <c r="G418" s="10" t="s">
        <v>111</v>
      </c>
      <c r="H418" s="10" t="s">
        <v>285</v>
      </c>
      <c r="I418" s="297"/>
      <c r="J418" s="297"/>
      <c r="K418" s="13"/>
      <c r="L418" s="14"/>
      <c r="M418" s="15"/>
      <c r="N418" s="305"/>
      <c r="O418" s="305"/>
      <c r="P418" s="305"/>
      <c r="Q418" s="305"/>
      <c r="R418" s="305"/>
      <c r="S418" s="305"/>
      <c r="T418" s="388"/>
    </row>
    <row r="419" spans="1:19" ht="56.25">
      <c r="A419" s="435">
        <v>902</v>
      </c>
      <c r="B419" s="265" t="s">
        <v>516</v>
      </c>
      <c r="C419" s="199"/>
      <c r="D419" s="299"/>
      <c r="E419" s="299"/>
      <c r="F419" s="299" t="s">
        <v>47</v>
      </c>
      <c r="G419" s="299" t="s">
        <v>111</v>
      </c>
      <c r="H419" s="299" t="s">
        <v>187</v>
      </c>
      <c r="I419" s="364" t="s">
        <v>573</v>
      </c>
      <c r="J419" s="364" t="s">
        <v>697</v>
      </c>
      <c r="K419" s="123" t="s">
        <v>236</v>
      </c>
      <c r="L419" s="124">
        <v>120</v>
      </c>
      <c r="M419" s="143">
        <v>0</v>
      </c>
      <c r="N419" s="325">
        <v>288.3</v>
      </c>
      <c r="O419" s="325">
        <v>261.4</v>
      </c>
      <c r="P419" s="325">
        <v>341.9</v>
      </c>
      <c r="Q419" s="325">
        <v>365.2</v>
      </c>
      <c r="R419" s="325">
        <v>365.2</v>
      </c>
      <c r="S419" s="325">
        <v>365.2</v>
      </c>
    </row>
    <row r="420" spans="1:19" ht="45">
      <c r="A420" s="231">
        <v>902</v>
      </c>
      <c r="B420" s="265" t="s">
        <v>516</v>
      </c>
      <c r="C420" s="199"/>
      <c r="D420" s="299"/>
      <c r="E420" s="299"/>
      <c r="F420" s="299" t="s">
        <v>733</v>
      </c>
      <c r="G420" s="299" t="s">
        <v>154</v>
      </c>
      <c r="H420" s="299" t="s">
        <v>184</v>
      </c>
      <c r="I420" s="364" t="s">
        <v>573</v>
      </c>
      <c r="J420" s="364" t="s">
        <v>697</v>
      </c>
      <c r="K420" s="123" t="s">
        <v>236</v>
      </c>
      <c r="L420" s="124">
        <v>240</v>
      </c>
      <c r="M420" s="143">
        <v>0</v>
      </c>
      <c r="N420" s="325">
        <v>301.7</v>
      </c>
      <c r="O420" s="325">
        <v>88.5</v>
      </c>
      <c r="P420" s="325">
        <v>278.9</v>
      </c>
      <c r="Q420" s="325">
        <v>206.2</v>
      </c>
      <c r="R420" s="325">
        <v>206.2</v>
      </c>
      <c r="S420" s="325">
        <v>206.2</v>
      </c>
    </row>
    <row r="421" spans="1:19" ht="56.25">
      <c r="A421" s="231">
        <v>902</v>
      </c>
      <c r="B421" s="265" t="s">
        <v>516</v>
      </c>
      <c r="C421" s="199"/>
      <c r="D421" s="299"/>
      <c r="E421" s="299"/>
      <c r="F421" s="299" t="s">
        <v>734</v>
      </c>
      <c r="G421" s="299" t="s">
        <v>111</v>
      </c>
      <c r="H421" s="299" t="s">
        <v>186</v>
      </c>
      <c r="I421" s="364"/>
      <c r="J421" s="364"/>
      <c r="K421" s="123"/>
      <c r="L421" s="124"/>
      <c r="M421" s="143"/>
      <c r="N421" s="325"/>
      <c r="O421" s="325"/>
      <c r="P421" s="325"/>
      <c r="Q421" s="325"/>
      <c r="R421" s="325"/>
      <c r="S421" s="325"/>
    </row>
    <row r="422" spans="1:19" ht="58.5" customHeight="1">
      <c r="A422" s="423">
        <v>902</v>
      </c>
      <c r="B422" s="265" t="s">
        <v>516</v>
      </c>
      <c r="C422" s="11"/>
      <c r="D422" s="10"/>
      <c r="E422" s="10"/>
      <c r="F422" s="10" t="s">
        <v>735</v>
      </c>
      <c r="G422" s="10" t="s">
        <v>154</v>
      </c>
      <c r="H422" s="10" t="s">
        <v>280</v>
      </c>
      <c r="I422" s="297" t="s">
        <v>573</v>
      </c>
      <c r="J422" s="297" t="s">
        <v>697</v>
      </c>
      <c r="K422" s="13" t="s">
        <v>342</v>
      </c>
      <c r="L422" s="14">
        <v>120</v>
      </c>
      <c r="M422" s="15">
        <v>0</v>
      </c>
      <c r="N422" s="305">
        <v>369.8</v>
      </c>
      <c r="O422" s="305">
        <v>365.7</v>
      </c>
      <c r="P422" s="305">
        <f>536.4</f>
        <v>536.4</v>
      </c>
      <c r="Q422" s="305">
        <v>531.6</v>
      </c>
      <c r="R422" s="305">
        <v>531.6</v>
      </c>
      <c r="S422" s="305">
        <v>531.6</v>
      </c>
    </row>
    <row r="423" spans="1:19" ht="69.75" customHeight="1">
      <c r="A423" s="101">
        <v>902</v>
      </c>
      <c r="B423" s="265" t="s">
        <v>516</v>
      </c>
      <c r="C423" s="11"/>
      <c r="D423" s="10"/>
      <c r="E423" s="10"/>
      <c r="F423" s="10" t="s">
        <v>35</v>
      </c>
      <c r="G423" s="10" t="s">
        <v>181</v>
      </c>
      <c r="H423" s="10" t="s">
        <v>185</v>
      </c>
      <c r="I423" s="297" t="s">
        <v>573</v>
      </c>
      <c r="J423" s="297" t="s">
        <v>697</v>
      </c>
      <c r="K423" s="13" t="s">
        <v>342</v>
      </c>
      <c r="L423" s="14">
        <v>240</v>
      </c>
      <c r="M423" s="100"/>
      <c r="N423" s="305">
        <v>147.2</v>
      </c>
      <c r="O423" s="305">
        <v>139.4</v>
      </c>
      <c r="P423" s="305">
        <f>305.3</f>
        <v>305.3</v>
      </c>
      <c r="Q423" s="305">
        <v>336.6</v>
      </c>
      <c r="R423" s="305">
        <v>336.6</v>
      </c>
      <c r="S423" s="305">
        <v>336.6</v>
      </c>
    </row>
    <row r="424" spans="1:19" ht="59.25" customHeight="1">
      <c r="A424" s="101">
        <v>902</v>
      </c>
      <c r="B424" s="265" t="s">
        <v>516</v>
      </c>
      <c r="C424" s="11"/>
      <c r="D424" s="10"/>
      <c r="E424" s="10"/>
      <c r="F424" s="10" t="s">
        <v>284</v>
      </c>
      <c r="G424" s="10" t="s">
        <v>111</v>
      </c>
      <c r="H424" s="10" t="s">
        <v>285</v>
      </c>
      <c r="I424" s="479"/>
      <c r="J424" s="479"/>
      <c r="K424" s="98"/>
      <c r="L424" s="99"/>
      <c r="M424" s="100"/>
      <c r="N424" s="465"/>
      <c r="O424" s="465"/>
      <c r="P424" s="465"/>
      <c r="Q424" s="305"/>
      <c r="R424" s="305"/>
      <c r="S424" s="305"/>
    </row>
    <row r="425" spans="1:19" ht="60" customHeight="1">
      <c r="A425" s="423">
        <v>902</v>
      </c>
      <c r="B425" s="436" t="s">
        <v>516</v>
      </c>
      <c r="C425" s="11"/>
      <c r="D425" s="10"/>
      <c r="E425" s="10"/>
      <c r="F425" s="10" t="s">
        <v>736</v>
      </c>
      <c r="G425" s="363" t="s">
        <v>154</v>
      </c>
      <c r="H425" s="363" t="s">
        <v>287</v>
      </c>
      <c r="I425" s="297" t="s">
        <v>573</v>
      </c>
      <c r="J425" s="297" t="s">
        <v>697</v>
      </c>
      <c r="K425" s="13" t="s">
        <v>343</v>
      </c>
      <c r="L425" s="14">
        <v>120</v>
      </c>
      <c r="M425" s="15">
        <v>0</v>
      </c>
      <c r="N425" s="305">
        <v>110</v>
      </c>
      <c r="O425" s="305">
        <v>107.9</v>
      </c>
      <c r="P425" s="305">
        <v>122.3</v>
      </c>
      <c r="Q425" s="305">
        <v>128.4</v>
      </c>
      <c r="R425" s="305">
        <v>128.4</v>
      </c>
      <c r="S425" s="305">
        <v>128.4</v>
      </c>
    </row>
    <row r="426" spans="1:19" ht="45">
      <c r="A426" s="101">
        <v>902</v>
      </c>
      <c r="B426" s="265" t="s">
        <v>516</v>
      </c>
      <c r="C426" s="11"/>
      <c r="D426" s="10"/>
      <c r="E426" s="10"/>
      <c r="F426" s="10" t="s">
        <v>298</v>
      </c>
      <c r="G426" s="10" t="s">
        <v>181</v>
      </c>
      <c r="H426" s="10" t="s">
        <v>299</v>
      </c>
      <c r="I426" s="297" t="s">
        <v>573</v>
      </c>
      <c r="J426" s="297" t="s">
        <v>697</v>
      </c>
      <c r="K426" s="13" t="s">
        <v>343</v>
      </c>
      <c r="L426" s="14">
        <v>240</v>
      </c>
      <c r="M426" s="15">
        <v>0</v>
      </c>
      <c r="N426" s="305">
        <v>32.2</v>
      </c>
      <c r="O426" s="305">
        <v>30.5</v>
      </c>
      <c r="P426" s="305">
        <v>61.6</v>
      </c>
      <c r="Q426" s="305">
        <v>60.8</v>
      </c>
      <c r="R426" s="305">
        <v>60.8</v>
      </c>
      <c r="S426" s="305">
        <v>60.8</v>
      </c>
    </row>
    <row r="427" spans="1:19" ht="52.5" customHeight="1">
      <c r="A427" s="87">
        <v>902</v>
      </c>
      <c r="B427" s="429" t="s">
        <v>474</v>
      </c>
      <c r="C427" s="87" t="s">
        <v>473</v>
      </c>
      <c r="D427" s="336" t="s">
        <v>518</v>
      </c>
      <c r="E427" s="40" t="s">
        <v>70</v>
      </c>
      <c r="F427" s="498"/>
      <c r="G427" s="498"/>
      <c r="H427" s="498"/>
      <c r="I427" s="498"/>
      <c r="J427" s="498"/>
      <c r="K427" s="498"/>
      <c r="L427" s="498"/>
      <c r="M427" s="498"/>
      <c r="N427" s="324">
        <f aca="true" t="shared" si="50" ref="N427:S427">SUM(N428:N456)</f>
        <v>4039</v>
      </c>
      <c r="O427" s="324">
        <f t="shared" si="50"/>
        <v>3948</v>
      </c>
      <c r="P427" s="324">
        <f t="shared" si="50"/>
        <v>4755.900000000001</v>
      </c>
      <c r="Q427" s="324">
        <f t="shared" si="50"/>
        <v>4764.900000000001</v>
      </c>
      <c r="R427" s="324">
        <f t="shared" si="50"/>
        <v>4764.900000000001</v>
      </c>
      <c r="S427" s="324">
        <f t="shared" si="50"/>
        <v>4764.900000000001</v>
      </c>
    </row>
    <row r="428" spans="1:19" ht="45">
      <c r="A428" s="101">
        <v>902</v>
      </c>
      <c r="B428" s="437" t="s">
        <v>474</v>
      </c>
      <c r="C428" s="11"/>
      <c r="D428" s="266"/>
      <c r="E428" s="266"/>
      <c r="F428" s="266" t="s">
        <v>76</v>
      </c>
      <c r="G428" s="266" t="s">
        <v>87</v>
      </c>
      <c r="H428" s="266" t="s">
        <v>78</v>
      </c>
      <c r="I428" s="385" t="s">
        <v>573</v>
      </c>
      <c r="J428" s="385" t="s">
        <v>697</v>
      </c>
      <c r="K428" s="264" t="s">
        <v>166</v>
      </c>
      <c r="L428" s="14">
        <v>120</v>
      </c>
      <c r="M428" s="15">
        <v>0</v>
      </c>
      <c r="N428" s="305">
        <v>45.5</v>
      </c>
      <c r="O428" s="305">
        <v>0</v>
      </c>
      <c r="P428" s="305">
        <v>47.8</v>
      </c>
      <c r="Q428" s="305">
        <v>50.2</v>
      </c>
      <c r="R428" s="305">
        <v>50.2</v>
      </c>
      <c r="S428" s="305">
        <v>50.2</v>
      </c>
    </row>
    <row r="429" spans="1:19" ht="114.75" customHeight="1">
      <c r="A429" s="423">
        <v>902</v>
      </c>
      <c r="B429" s="265" t="s">
        <v>474</v>
      </c>
      <c r="C429" s="179"/>
      <c r="D429" s="10"/>
      <c r="E429" s="10"/>
      <c r="F429" s="10" t="s">
        <v>333</v>
      </c>
      <c r="G429" s="10" t="s">
        <v>154</v>
      </c>
      <c r="H429" s="10" t="s">
        <v>334</v>
      </c>
      <c r="I429" s="297"/>
      <c r="J429" s="297"/>
      <c r="K429" s="13"/>
      <c r="L429" s="14"/>
      <c r="M429" s="15"/>
      <c r="N429" s="305"/>
      <c r="O429" s="305"/>
      <c r="P429" s="305"/>
      <c r="Q429" s="305"/>
      <c r="R429" s="305"/>
      <c r="S429" s="305"/>
    </row>
    <row r="430" spans="1:19" ht="29.25" customHeight="1">
      <c r="A430" s="101">
        <v>902</v>
      </c>
      <c r="B430" s="265" t="s">
        <v>474</v>
      </c>
      <c r="C430" s="11"/>
      <c r="D430" s="266"/>
      <c r="E430" s="266"/>
      <c r="F430" s="266" t="s">
        <v>351</v>
      </c>
      <c r="G430" s="266" t="s">
        <v>218</v>
      </c>
      <c r="H430" s="266" t="s">
        <v>352</v>
      </c>
      <c r="I430" s="385" t="s">
        <v>573</v>
      </c>
      <c r="J430" s="385" t="s">
        <v>697</v>
      </c>
      <c r="K430" s="264" t="s">
        <v>275</v>
      </c>
      <c r="L430" s="14">
        <v>120</v>
      </c>
      <c r="M430" s="15">
        <v>0</v>
      </c>
      <c r="N430" s="305">
        <v>45.5</v>
      </c>
      <c r="O430" s="305">
        <v>0</v>
      </c>
      <c r="P430" s="305">
        <v>47.8</v>
      </c>
      <c r="Q430" s="305">
        <v>50.2</v>
      </c>
      <c r="R430" s="305">
        <v>50.2</v>
      </c>
      <c r="S430" s="305">
        <v>50.2</v>
      </c>
    </row>
    <row r="431" spans="1:19" ht="27" customHeight="1">
      <c r="A431" s="101">
        <v>902</v>
      </c>
      <c r="B431" s="265" t="s">
        <v>474</v>
      </c>
      <c r="C431" s="179"/>
      <c r="D431" s="10"/>
      <c r="E431" s="10"/>
      <c r="F431" s="10" t="s">
        <v>58</v>
      </c>
      <c r="G431" s="10" t="s">
        <v>218</v>
      </c>
      <c r="H431" s="10" t="s">
        <v>59</v>
      </c>
      <c r="I431" s="297"/>
      <c r="J431" s="297"/>
      <c r="K431" s="13"/>
      <c r="L431" s="14"/>
      <c r="M431" s="15"/>
      <c r="N431" s="305"/>
      <c r="O431" s="305"/>
      <c r="P431" s="305"/>
      <c r="Q431" s="305"/>
      <c r="R431" s="305"/>
      <c r="S431" s="305"/>
    </row>
    <row r="432" spans="1:19" ht="57.75" customHeight="1">
      <c r="A432" s="101">
        <v>902</v>
      </c>
      <c r="B432" s="265" t="s">
        <v>474</v>
      </c>
      <c r="C432" s="135"/>
      <c r="D432" s="269"/>
      <c r="E432" s="266"/>
      <c r="F432" s="10" t="s">
        <v>193</v>
      </c>
      <c r="G432" s="10" t="s">
        <v>154</v>
      </c>
      <c r="H432" s="10" t="s">
        <v>194</v>
      </c>
      <c r="I432" s="385" t="s">
        <v>573</v>
      </c>
      <c r="J432" s="385" t="s">
        <v>697</v>
      </c>
      <c r="K432" s="264" t="s">
        <v>345</v>
      </c>
      <c r="L432" s="14">
        <v>120</v>
      </c>
      <c r="M432" s="15">
        <v>0</v>
      </c>
      <c r="N432" s="305">
        <v>385.5</v>
      </c>
      <c r="O432" s="305">
        <v>385.5</v>
      </c>
      <c r="P432" s="305">
        <v>404.8</v>
      </c>
      <c r="Q432" s="305">
        <v>425.1</v>
      </c>
      <c r="R432" s="305">
        <v>425.1</v>
      </c>
      <c r="S432" s="305">
        <v>425.1</v>
      </c>
    </row>
    <row r="433" spans="1:19" ht="67.5">
      <c r="A433" s="101">
        <v>902</v>
      </c>
      <c r="B433" s="265" t="s">
        <v>474</v>
      </c>
      <c r="C433" s="135"/>
      <c r="D433" s="269"/>
      <c r="E433" s="266"/>
      <c r="F433" s="10" t="s">
        <v>73</v>
      </c>
      <c r="G433" s="10" t="s">
        <v>181</v>
      </c>
      <c r="H433" s="10" t="s">
        <v>190</v>
      </c>
      <c r="I433" s="385"/>
      <c r="J433" s="385"/>
      <c r="K433" s="264"/>
      <c r="L433" s="183"/>
      <c r="M433" s="184"/>
      <c r="N433" s="463"/>
      <c r="O433" s="463"/>
      <c r="P433" s="466"/>
      <c r="Q433" s="466"/>
      <c r="R433" s="466"/>
      <c r="S433" s="466"/>
    </row>
    <row r="434" spans="1:19" ht="70.5" customHeight="1">
      <c r="A434" s="101">
        <v>902</v>
      </c>
      <c r="B434" s="265" t="s">
        <v>474</v>
      </c>
      <c r="C434" s="135"/>
      <c r="D434" s="138"/>
      <c r="E434" s="10"/>
      <c r="F434" s="10" t="s">
        <v>276</v>
      </c>
      <c r="G434" s="10" t="s">
        <v>111</v>
      </c>
      <c r="H434" s="10" t="s">
        <v>149</v>
      </c>
      <c r="I434" s="297"/>
      <c r="J434" s="297"/>
      <c r="K434" s="13"/>
      <c r="L434" s="14"/>
      <c r="M434" s="15"/>
      <c r="N434" s="305"/>
      <c r="O434" s="305"/>
      <c r="P434" s="305"/>
      <c r="Q434" s="305"/>
      <c r="R434" s="305"/>
      <c r="S434" s="305"/>
    </row>
    <row r="435" spans="1:19" ht="69" customHeight="1">
      <c r="A435" s="101">
        <v>902</v>
      </c>
      <c r="B435" s="265" t="s">
        <v>474</v>
      </c>
      <c r="C435" s="135"/>
      <c r="D435" s="138"/>
      <c r="E435" s="10"/>
      <c r="F435" s="10" t="s">
        <v>72</v>
      </c>
      <c r="G435" s="10" t="s">
        <v>181</v>
      </c>
      <c r="H435" s="10" t="s">
        <v>195</v>
      </c>
      <c r="I435" s="297"/>
      <c r="J435" s="297"/>
      <c r="K435" s="13"/>
      <c r="L435" s="14"/>
      <c r="M435" s="15"/>
      <c r="N435" s="305"/>
      <c r="O435" s="305"/>
      <c r="P435" s="305"/>
      <c r="Q435" s="305"/>
      <c r="R435" s="305"/>
      <c r="S435" s="305"/>
    </row>
    <row r="436" spans="1:19" ht="90">
      <c r="A436" s="101">
        <v>902</v>
      </c>
      <c r="B436" s="265" t="s">
        <v>474</v>
      </c>
      <c r="C436" s="135"/>
      <c r="D436" s="138"/>
      <c r="E436" s="10"/>
      <c r="F436" s="10" t="s">
        <v>257</v>
      </c>
      <c r="G436" s="10" t="s">
        <v>181</v>
      </c>
      <c r="H436" s="10" t="s">
        <v>196</v>
      </c>
      <c r="I436" s="297"/>
      <c r="J436" s="297"/>
      <c r="K436" s="13"/>
      <c r="L436" s="14"/>
      <c r="M436" s="15"/>
      <c r="N436" s="305"/>
      <c r="O436" s="305"/>
      <c r="P436" s="305"/>
      <c r="Q436" s="305"/>
      <c r="R436" s="305"/>
      <c r="S436" s="305"/>
    </row>
    <row r="437" spans="1:19" ht="67.5">
      <c r="A437" s="423">
        <v>902</v>
      </c>
      <c r="B437" s="265" t="s">
        <v>474</v>
      </c>
      <c r="C437" s="11"/>
      <c r="D437" s="32"/>
      <c r="E437" s="32"/>
      <c r="F437" s="10" t="s">
        <v>305</v>
      </c>
      <c r="G437" s="10" t="s">
        <v>306</v>
      </c>
      <c r="H437" s="10" t="s">
        <v>307</v>
      </c>
      <c r="I437" s="364" t="s">
        <v>573</v>
      </c>
      <c r="J437" s="364" t="s">
        <v>697</v>
      </c>
      <c r="K437" s="165" t="s">
        <v>369</v>
      </c>
      <c r="L437" s="166">
        <v>120</v>
      </c>
      <c r="M437" s="247">
        <v>0</v>
      </c>
      <c r="N437" s="325">
        <v>328.3</v>
      </c>
      <c r="O437" s="325">
        <v>328.3</v>
      </c>
      <c r="P437" s="325">
        <v>287.8</v>
      </c>
      <c r="Q437" s="325"/>
      <c r="R437" s="325"/>
      <c r="S437" s="325"/>
    </row>
    <row r="438" spans="1:19" ht="90">
      <c r="A438" s="423">
        <v>902</v>
      </c>
      <c r="B438" s="265" t="s">
        <v>474</v>
      </c>
      <c r="C438" s="11"/>
      <c r="D438" s="32"/>
      <c r="E438" s="32"/>
      <c r="F438" s="10" t="s">
        <v>261</v>
      </c>
      <c r="G438" s="10" t="s">
        <v>181</v>
      </c>
      <c r="H438" s="10" t="s">
        <v>260</v>
      </c>
      <c r="I438" s="386"/>
      <c r="J438" s="386"/>
      <c r="K438" s="165"/>
      <c r="L438" s="166"/>
      <c r="M438" s="247"/>
      <c r="N438" s="325"/>
      <c r="O438" s="325"/>
      <c r="P438" s="325"/>
      <c r="Q438" s="325"/>
      <c r="R438" s="325"/>
      <c r="S438" s="325"/>
    </row>
    <row r="439" spans="1:19" ht="35.25" customHeight="1">
      <c r="A439" s="101">
        <v>902</v>
      </c>
      <c r="B439" s="265" t="s">
        <v>474</v>
      </c>
      <c r="C439" s="11"/>
      <c r="D439" s="32"/>
      <c r="E439" s="127"/>
      <c r="F439" s="54" t="s">
        <v>384</v>
      </c>
      <c r="G439" s="54" t="s">
        <v>165</v>
      </c>
      <c r="H439" s="54" t="s">
        <v>125</v>
      </c>
      <c r="I439" s="386"/>
      <c r="J439" s="386"/>
      <c r="K439" s="165"/>
      <c r="L439" s="166"/>
      <c r="M439" s="247"/>
      <c r="N439" s="325"/>
      <c r="O439" s="325"/>
      <c r="P439" s="325"/>
      <c r="Q439" s="325"/>
      <c r="R439" s="325"/>
      <c r="S439" s="325"/>
    </row>
    <row r="440" spans="1:19" ht="79.5" customHeight="1">
      <c r="A440" s="101">
        <v>902</v>
      </c>
      <c r="B440" s="265" t="s">
        <v>474</v>
      </c>
      <c r="C440" s="270"/>
      <c r="D440" s="10"/>
      <c r="E440" s="10"/>
      <c r="F440" s="10" t="s">
        <v>179</v>
      </c>
      <c r="G440" s="10" t="s">
        <v>154</v>
      </c>
      <c r="H440" s="10" t="s">
        <v>188</v>
      </c>
      <c r="I440" s="297" t="s">
        <v>573</v>
      </c>
      <c r="J440" s="297" t="s">
        <v>697</v>
      </c>
      <c r="K440" s="13" t="s">
        <v>235</v>
      </c>
      <c r="L440" s="14">
        <v>120</v>
      </c>
      <c r="M440" s="15">
        <v>0</v>
      </c>
      <c r="N440" s="305">
        <v>381.6</v>
      </c>
      <c r="O440" s="305">
        <v>381.6</v>
      </c>
      <c r="P440" s="305">
        <v>404.8</v>
      </c>
      <c r="Q440" s="305">
        <v>425.1</v>
      </c>
      <c r="R440" s="305">
        <v>425.1</v>
      </c>
      <c r="S440" s="305">
        <v>425.1</v>
      </c>
    </row>
    <row r="441" spans="1:19" ht="59.25" customHeight="1">
      <c r="A441" s="101">
        <v>902</v>
      </c>
      <c r="B441" s="265" t="s">
        <v>474</v>
      </c>
      <c r="C441" s="270"/>
      <c r="D441" s="10"/>
      <c r="E441" s="10"/>
      <c r="F441" s="10" t="s">
        <v>48</v>
      </c>
      <c r="G441" s="10" t="s">
        <v>181</v>
      </c>
      <c r="H441" s="10" t="s">
        <v>189</v>
      </c>
      <c r="I441" s="297"/>
      <c r="J441" s="297"/>
      <c r="K441" s="13"/>
      <c r="L441" s="187"/>
      <c r="M441" s="15"/>
      <c r="N441" s="466"/>
      <c r="O441" s="466"/>
      <c r="P441" s="466"/>
      <c r="Q441" s="466"/>
      <c r="R441" s="466"/>
      <c r="S441" s="466"/>
    </row>
    <row r="442" spans="1:19" ht="67.5">
      <c r="A442" s="101">
        <v>902</v>
      </c>
      <c r="B442" s="265" t="s">
        <v>474</v>
      </c>
      <c r="C442" s="11"/>
      <c r="D442" s="10"/>
      <c r="E442" s="10"/>
      <c r="F442" s="10" t="s">
        <v>71</v>
      </c>
      <c r="G442" s="10" t="s">
        <v>181</v>
      </c>
      <c r="H442" s="10" t="s">
        <v>186</v>
      </c>
      <c r="I442" s="297"/>
      <c r="J442" s="297"/>
      <c r="K442" s="13"/>
      <c r="L442" s="14"/>
      <c r="M442" s="15"/>
      <c r="N442" s="305"/>
      <c r="O442" s="305"/>
      <c r="P442" s="305"/>
      <c r="Q442" s="305"/>
      <c r="R442" s="305"/>
      <c r="S442" s="305"/>
    </row>
    <row r="443" spans="1:19" ht="61.5" customHeight="1">
      <c r="A443" s="101">
        <v>902</v>
      </c>
      <c r="B443" s="265" t="s">
        <v>474</v>
      </c>
      <c r="C443" s="11"/>
      <c r="D443" s="10"/>
      <c r="E443" s="10"/>
      <c r="F443" s="10" t="s">
        <v>279</v>
      </c>
      <c r="G443" s="10" t="s">
        <v>154</v>
      </c>
      <c r="H443" s="10" t="s">
        <v>280</v>
      </c>
      <c r="I443" s="297" t="s">
        <v>573</v>
      </c>
      <c r="J443" s="297" t="s">
        <v>697</v>
      </c>
      <c r="K443" s="13" t="s">
        <v>344</v>
      </c>
      <c r="L443" s="14">
        <v>120</v>
      </c>
      <c r="M443" s="15">
        <v>0</v>
      </c>
      <c r="N443" s="305">
        <v>502.2</v>
      </c>
      <c r="O443" s="305">
        <v>502.2</v>
      </c>
      <c r="P443" s="305">
        <v>533.4</v>
      </c>
      <c r="Q443" s="305">
        <v>560.2</v>
      </c>
      <c r="R443" s="305">
        <v>560.2</v>
      </c>
      <c r="S443" s="305">
        <v>560.2</v>
      </c>
    </row>
    <row r="444" spans="1:19" ht="67.5">
      <c r="A444" s="101">
        <v>902</v>
      </c>
      <c r="B444" s="265" t="s">
        <v>474</v>
      </c>
      <c r="C444" s="11"/>
      <c r="D444" s="10"/>
      <c r="E444" s="10"/>
      <c r="F444" s="10" t="s">
        <v>35</v>
      </c>
      <c r="G444" s="10" t="s">
        <v>181</v>
      </c>
      <c r="H444" s="10" t="s">
        <v>185</v>
      </c>
      <c r="I444" s="297"/>
      <c r="J444" s="297"/>
      <c r="K444" s="13"/>
      <c r="L444" s="187"/>
      <c r="M444" s="15"/>
      <c r="N444" s="466"/>
      <c r="O444" s="466"/>
      <c r="P444" s="466"/>
      <c r="Q444" s="466"/>
      <c r="R444" s="466"/>
      <c r="S444" s="466"/>
    </row>
    <row r="445" spans="1:19" ht="56.25">
      <c r="A445" s="101">
        <v>902</v>
      </c>
      <c r="B445" s="265" t="s">
        <v>474</v>
      </c>
      <c r="C445" s="11"/>
      <c r="D445" s="10"/>
      <c r="E445" s="10"/>
      <c r="F445" s="10" t="s">
        <v>284</v>
      </c>
      <c r="G445" s="10" t="s">
        <v>111</v>
      </c>
      <c r="H445" s="10" t="s">
        <v>285</v>
      </c>
      <c r="I445" s="297"/>
      <c r="J445" s="297"/>
      <c r="K445" s="13"/>
      <c r="L445" s="14"/>
      <c r="M445" s="15"/>
      <c r="N445" s="305"/>
      <c r="O445" s="305"/>
      <c r="P445" s="305"/>
      <c r="Q445" s="305"/>
      <c r="R445" s="305"/>
      <c r="S445" s="305"/>
    </row>
    <row r="446" spans="1:19" ht="48" customHeight="1">
      <c r="A446" s="231">
        <v>902</v>
      </c>
      <c r="B446" s="265" t="s">
        <v>474</v>
      </c>
      <c r="C446" s="199"/>
      <c r="D446" s="350"/>
      <c r="E446" s="350"/>
      <c r="F446" s="299" t="s">
        <v>177</v>
      </c>
      <c r="G446" s="299" t="s">
        <v>154</v>
      </c>
      <c r="H446" s="299" t="s">
        <v>184</v>
      </c>
      <c r="I446" s="378" t="s">
        <v>573</v>
      </c>
      <c r="J446" s="378" t="s">
        <v>697</v>
      </c>
      <c r="K446" s="351" t="s">
        <v>236</v>
      </c>
      <c r="L446" s="124">
        <v>120</v>
      </c>
      <c r="M446" s="143">
        <v>0</v>
      </c>
      <c r="N446" s="325">
        <v>814.6</v>
      </c>
      <c r="O446" s="325">
        <v>814.6</v>
      </c>
      <c r="P446" s="325">
        <v>967.2</v>
      </c>
      <c r="Q446" s="325">
        <v>1088.4</v>
      </c>
      <c r="R446" s="325">
        <v>1088.4</v>
      </c>
      <c r="S446" s="325">
        <v>1088.4</v>
      </c>
    </row>
    <row r="447" spans="1:19" ht="56.25">
      <c r="A447" s="589">
        <v>902</v>
      </c>
      <c r="B447" s="265" t="s">
        <v>474</v>
      </c>
      <c r="C447" s="199"/>
      <c r="D447" s="350"/>
      <c r="E447" s="350"/>
      <c r="F447" s="299" t="s">
        <v>47</v>
      </c>
      <c r="G447" s="299" t="s">
        <v>111</v>
      </c>
      <c r="H447" s="299" t="s">
        <v>187</v>
      </c>
      <c r="I447" s="378"/>
      <c r="J447" s="378"/>
      <c r="K447" s="351"/>
      <c r="L447" s="183"/>
      <c r="M447" s="143"/>
      <c r="N447" s="463"/>
      <c r="O447" s="463"/>
      <c r="P447" s="463"/>
      <c r="Q447" s="463"/>
      <c r="R447" s="463"/>
      <c r="S447" s="463"/>
    </row>
    <row r="448" spans="1:19" ht="47.25" customHeight="1">
      <c r="A448" s="231">
        <v>902</v>
      </c>
      <c r="B448" s="265" t="s">
        <v>474</v>
      </c>
      <c r="C448" s="199"/>
      <c r="D448" s="299"/>
      <c r="E448" s="299"/>
      <c r="F448" s="299" t="s">
        <v>177</v>
      </c>
      <c r="G448" s="299" t="s">
        <v>154</v>
      </c>
      <c r="H448" s="299" t="s">
        <v>184</v>
      </c>
      <c r="I448" s="364"/>
      <c r="J448" s="364"/>
      <c r="K448" s="123"/>
      <c r="L448" s="124"/>
      <c r="M448" s="143"/>
      <c r="N448" s="325"/>
      <c r="O448" s="325"/>
      <c r="P448" s="325"/>
      <c r="Q448" s="325"/>
      <c r="R448" s="325"/>
      <c r="S448" s="325"/>
    </row>
    <row r="449" spans="1:19" ht="56.25">
      <c r="A449" s="231">
        <v>902</v>
      </c>
      <c r="B449" s="265" t="s">
        <v>474</v>
      </c>
      <c r="C449" s="199"/>
      <c r="D449" s="299"/>
      <c r="E449" s="299"/>
      <c r="F449" s="299" t="s">
        <v>34</v>
      </c>
      <c r="G449" s="299" t="s">
        <v>111</v>
      </c>
      <c r="H449" s="299" t="s">
        <v>186</v>
      </c>
      <c r="I449" s="364"/>
      <c r="J449" s="364"/>
      <c r="K449" s="123"/>
      <c r="L449" s="124"/>
      <c r="M449" s="143"/>
      <c r="N449" s="325"/>
      <c r="O449" s="325"/>
      <c r="P449" s="325"/>
      <c r="Q449" s="325"/>
      <c r="R449" s="325"/>
      <c r="S449" s="325"/>
    </row>
    <row r="450" spans="1:19" ht="72.75" customHeight="1">
      <c r="A450" s="101">
        <v>902</v>
      </c>
      <c r="B450" s="265" t="s">
        <v>474</v>
      </c>
      <c r="C450" s="11"/>
      <c r="D450" s="266"/>
      <c r="E450" s="266"/>
      <c r="F450" s="10" t="s">
        <v>103</v>
      </c>
      <c r="G450" s="10" t="s">
        <v>154</v>
      </c>
      <c r="H450" s="10" t="s">
        <v>104</v>
      </c>
      <c r="I450" s="385" t="s">
        <v>573</v>
      </c>
      <c r="J450" s="385" t="s">
        <v>697</v>
      </c>
      <c r="K450" s="264" t="s">
        <v>342</v>
      </c>
      <c r="L450" s="14">
        <v>120</v>
      </c>
      <c r="M450" s="15">
        <v>0</v>
      </c>
      <c r="N450" s="305">
        <v>1171.6</v>
      </c>
      <c r="O450" s="305">
        <v>1171.6</v>
      </c>
      <c r="P450" s="305">
        <f>1657.5</f>
        <v>1657.5</v>
      </c>
      <c r="Q450" s="305">
        <v>1740.6</v>
      </c>
      <c r="R450" s="305">
        <v>1740.6</v>
      </c>
      <c r="S450" s="305">
        <v>1740.6</v>
      </c>
    </row>
    <row r="451" spans="1:19" ht="59.25" customHeight="1">
      <c r="A451" s="101">
        <v>902</v>
      </c>
      <c r="B451" s="265" t="s">
        <v>474</v>
      </c>
      <c r="C451" s="11"/>
      <c r="D451" s="266"/>
      <c r="E451" s="266"/>
      <c r="F451" s="10" t="s">
        <v>728</v>
      </c>
      <c r="G451" s="10" t="s">
        <v>154</v>
      </c>
      <c r="H451" s="10" t="s">
        <v>280</v>
      </c>
      <c r="I451" s="385"/>
      <c r="J451" s="385"/>
      <c r="K451" s="264"/>
      <c r="L451" s="187"/>
      <c r="M451" s="15"/>
      <c r="N451" s="466"/>
      <c r="O451" s="466"/>
      <c r="P451" s="466"/>
      <c r="Q451" s="466"/>
      <c r="R451" s="466"/>
      <c r="S451" s="466"/>
    </row>
    <row r="452" spans="1:19" ht="67.5">
      <c r="A452" s="101">
        <v>902</v>
      </c>
      <c r="B452" s="265" t="s">
        <v>474</v>
      </c>
      <c r="C452" s="11"/>
      <c r="D452" s="10"/>
      <c r="E452" s="10"/>
      <c r="F452" s="10" t="s">
        <v>35</v>
      </c>
      <c r="G452" s="10" t="s">
        <v>181</v>
      </c>
      <c r="H452" s="10" t="s">
        <v>185</v>
      </c>
      <c r="I452" s="297"/>
      <c r="J452" s="297"/>
      <c r="K452" s="13"/>
      <c r="L452" s="14"/>
      <c r="M452" s="100"/>
      <c r="N452" s="305"/>
      <c r="O452" s="305"/>
      <c r="P452" s="305"/>
      <c r="Q452" s="305"/>
      <c r="R452" s="305"/>
      <c r="S452" s="305"/>
    </row>
    <row r="453" spans="1:19" ht="56.25">
      <c r="A453" s="101">
        <v>902</v>
      </c>
      <c r="B453" s="265" t="s">
        <v>474</v>
      </c>
      <c r="C453" s="11"/>
      <c r="D453" s="10"/>
      <c r="E453" s="10"/>
      <c r="F453" s="10" t="s">
        <v>284</v>
      </c>
      <c r="G453" s="10" t="s">
        <v>111</v>
      </c>
      <c r="H453" s="10" t="s">
        <v>285</v>
      </c>
      <c r="I453" s="479"/>
      <c r="J453" s="479"/>
      <c r="K453" s="98"/>
      <c r="L453" s="99"/>
      <c r="M453" s="100"/>
      <c r="N453" s="465"/>
      <c r="O453" s="465"/>
      <c r="P453" s="465"/>
      <c r="Q453" s="305"/>
      <c r="R453" s="305"/>
      <c r="S453" s="305"/>
    </row>
    <row r="454" spans="1:19" ht="60" customHeight="1">
      <c r="A454" s="101">
        <v>902</v>
      </c>
      <c r="B454" s="265" t="s">
        <v>474</v>
      </c>
      <c r="C454" s="11"/>
      <c r="D454" s="266"/>
      <c r="E454" s="266"/>
      <c r="F454" s="10" t="s">
        <v>286</v>
      </c>
      <c r="G454" s="10" t="s">
        <v>154</v>
      </c>
      <c r="H454" s="10" t="s">
        <v>287</v>
      </c>
      <c r="I454" s="385" t="s">
        <v>573</v>
      </c>
      <c r="J454" s="385" t="s">
        <v>697</v>
      </c>
      <c r="K454" s="264" t="s">
        <v>343</v>
      </c>
      <c r="L454" s="14">
        <v>120</v>
      </c>
      <c r="M454" s="15">
        <v>0</v>
      </c>
      <c r="N454" s="305">
        <v>364.2</v>
      </c>
      <c r="O454" s="305">
        <v>364.2</v>
      </c>
      <c r="P454" s="305">
        <v>404.8</v>
      </c>
      <c r="Q454" s="305">
        <v>425.1</v>
      </c>
      <c r="R454" s="305">
        <v>425.1</v>
      </c>
      <c r="S454" s="305">
        <v>425.1</v>
      </c>
    </row>
    <row r="455" spans="1:19" ht="60.75" customHeight="1">
      <c r="A455" s="101">
        <v>902</v>
      </c>
      <c r="B455" s="265" t="s">
        <v>474</v>
      </c>
      <c r="C455" s="11"/>
      <c r="D455" s="266"/>
      <c r="E455" s="266"/>
      <c r="F455" s="10" t="s">
        <v>286</v>
      </c>
      <c r="G455" s="10" t="s">
        <v>154</v>
      </c>
      <c r="H455" s="10" t="s">
        <v>287</v>
      </c>
      <c r="I455" s="385"/>
      <c r="J455" s="385"/>
      <c r="K455" s="264"/>
      <c r="L455" s="187"/>
      <c r="M455" s="15"/>
      <c r="N455" s="466"/>
      <c r="O455" s="466"/>
      <c r="P455" s="466"/>
      <c r="Q455" s="466"/>
      <c r="R455" s="466"/>
      <c r="S455" s="466"/>
    </row>
    <row r="456" spans="1:19" ht="45">
      <c r="A456" s="101">
        <v>902</v>
      </c>
      <c r="B456" s="265" t="s">
        <v>474</v>
      </c>
      <c r="C456" s="11"/>
      <c r="D456" s="10"/>
      <c r="E456" s="10"/>
      <c r="F456" s="10" t="s">
        <v>298</v>
      </c>
      <c r="G456" s="10" t="s">
        <v>181</v>
      </c>
      <c r="H456" s="10" t="s">
        <v>299</v>
      </c>
      <c r="I456" s="297"/>
      <c r="J456" s="297"/>
      <c r="K456" s="13"/>
      <c r="L456" s="14"/>
      <c r="M456" s="15"/>
      <c r="N456" s="305"/>
      <c r="O456" s="305"/>
      <c r="P456" s="305"/>
      <c r="Q456" s="305"/>
      <c r="R456" s="305"/>
      <c r="S456" s="305"/>
    </row>
    <row r="457" spans="1:19" ht="171.75" customHeight="1">
      <c r="A457" s="87">
        <v>902</v>
      </c>
      <c r="B457" s="429" t="s">
        <v>520</v>
      </c>
      <c r="C457" s="87" t="s">
        <v>521</v>
      </c>
      <c r="D457" s="336" t="s">
        <v>522</v>
      </c>
      <c r="E457" s="377" t="s">
        <v>70</v>
      </c>
      <c r="F457" s="40"/>
      <c r="G457" s="40"/>
      <c r="H457" s="40"/>
      <c r="I457" s="34"/>
      <c r="J457" s="34"/>
      <c r="K457" s="35"/>
      <c r="L457" s="36"/>
      <c r="M457" s="41"/>
      <c r="N457" s="324">
        <f aca="true" t="shared" si="51" ref="N457:S457">SUM(N458)</f>
        <v>5711.1</v>
      </c>
      <c r="O457" s="324">
        <f t="shared" si="51"/>
        <v>5711.1</v>
      </c>
      <c r="P457" s="324">
        <f t="shared" si="51"/>
        <v>4213.5</v>
      </c>
      <c r="Q457" s="324">
        <f t="shared" si="51"/>
        <v>2907.7</v>
      </c>
      <c r="R457" s="324">
        <f t="shared" si="51"/>
        <v>2907.7</v>
      </c>
      <c r="S457" s="324">
        <f t="shared" si="51"/>
        <v>2907.7</v>
      </c>
    </row>
    <row r="458" spans="1:19" ht="36.75" customHeight="1">
      <c r="A458" s="101">
        <v>902</v>
      </c>
      <c r="B458" s="265" t="s">
        <v>520</v>
      </c>
      <c r="C458" s="11"/>
      <c r="D458" s="10"/>
      <c r="E458" s="10"/>
      <c r="F458" s="10" t="s">
        <v>58</v>
      </c>
      <c r="G458" s="10" t="s">
        <v>218</v>
      </c>
      <c r="H458" s="10" t="s">
        <v>59</v>
      </c>
      <c r="I458" s="297" t="s">
        <v>697</v>
      </c>
      <c r="J458" s="297" t="s">
        <v>743</v>
      </c>
      <c r="K458" s="13" t="s">
        <v>346</v>
      </c>
      <c r="L458" s="14">
        <v>810</v>
      </c>
      <c r="M458" s="15">
        <v>0</v>
      </c>
      <c r="N458" s="305">
        <v>5711.1</v>
      </c>
      <c r="O458" s="305">
        <v>5711.1</v>
      </c>
      <c r="P458" s="305">
        <v>4213.5</v>
      </c>
      <c r="Q458" s="305">
        <v>2907.7</v>
      </c>
      <c r="R458" s="305">
        <v>2907.7</v>
      </c>
      <c r="S458" s="305">
        <v>2907.7</v>
      </c>
    </row>
    <row r="459" spans="1:19" ht="57" customHeight="1">
      <c r="A459" s="101">
        <v>902</v>
      </c>
      <c r="B459" s="265" t="s">
        <v>520</v>
      </c>
      <c r="C459" s="11"/>
      <c r="D459" s="10"/>
      <c r="E459" s="10"/>
      <c r="F459" s="10" t="s">
        <v>193</v>
      </c>
      <c r="G459" s="10" t="s">
        <v>154</v>
      </c>
      <c r="H459" s="10" t="s">
        <v>194</v>
      </c>
      <c r="I459" s="12"/>
      <c r="J459" s="12"/>
      <c r="K459" s="13"/>
      <c r="L459" s="14"/>
      <c r="M459" s="15"/>
      <c r="N459" s="305"/>
      <c r="O459" s="305"/>
      <c r="P459" s="305"/>
      <c r="Q459" s="305"/>
      <c r="R459" s="305"/>
      <c r="S459" s="305"/>
    </row>
    <row r="460" spans="1:19" ht="69.75" customHeight="1">
      <c r="A460" s="101">
        <v>902</v>
      </c>
      <c r="B460" s="265" t="s">
        <v>520</v>
      </c>
      <c r="C460" s="11"/>
      <c r="D460" s="10"/>
      <c r="E460" s="10"/>
      <c r="F460" s="10" t="s">
        <v>73</v>
      </c>
      <c r="G460" s="10" t="s">
        <v>181</v>
      </c>
      <c r="H460" s="10" t="s">
        <v>190</v>
      </c>
      <c r="I460" s="12"/>
      <c r="J460" s="12"/>
      <c r="K460" s="13"/>
      <c r="L460" s="14"/>
      <c r="M460" s="15"/>
      <c r="N460" s="305"/>
      <c r="O460" s="305"/>
      <c r="P460" s="305"/>
      <c r="Q460" s="305"/>
      <c r="R460" s="305"/>
      <c r="S460" s="305"/>
    </row>
    <row r="461" spans="1:19" ht="92.25" customHeight="1">
      <c r="A461" s="101">
        <v>902</v>
      </c>
      <c r="B461" s="265" t="s">
        <v>520</v>
      </c>
      <c r="C461" s="11"/>
      <c r="D461" s="10"/>
      <c r="E461" s="10"/>
      <c r="F461" s="10" t="s">
        <v>727</v>
      </c>
      <c r="G461" s="10" t="s">
        <v>111</v>
      </c>
      <c r="H461" s="10" t="s">
        <v>221</v>
      </c>
      <c r="I461" s="12"/>
      <c r="J461" s="12"/>
      <c r="K461" s="13"/>
      <c r="L461" s="14"/>
      <c r="M461" s="15"/>
      <c r="N461" s="305"/>
      <c r="O461" s="305"/>
      <c r="P461" s="305"/>
      <c r="Q461" s="305"/>
      <c r="R461" s="305"/>
      <c r="S461" s="305"/>
    </row>
    <row r="462" spans="1:19" ht="69.75" customHeight="1">
      <c r="A462" s="101">
        <v>902</v>
      </c>
      <c r="B462" s="265" t="s">
        <v>520</v>
      </c>
      <c r="C462" s="11"/>
      <c r="D462" s="10"/>
      <c r="E462" s="10"/>
      <c r="F462" s="10" t="s">
        <v>276</v>
      </c>
      <c r="G462" s="10" t="s">
        <v>111</v>
      </c>
      <c r="H462" s="10" t="s">
        <v>149</v>
      </c>
      <c r="I462" s="12"/>
      <c r="J462" s="12"/>
      <c r="K462" s="13"/>
      <c r="L462" s="14"/>
      <c r="M462" s="15"/>
      <c r="N462" s="305"/>
      <c r="O462" s="305"/>
      <c r="P462" s="305"/>
      <c r="Q462" s="305"/>
      <c r="R462" s="305"/>
      <c r="S462" s="305"/>
    </row>
    <row r="463" spans="1:19" ht="168">
      <c r="A463" s="87">
        <v>902</v>
      </c>
      <c r="B463" s="429" t="s">
        <v>524</v>
      </c>
      <c r="C463" s="87" t="s">
        <v>523</v>
      </c>
      <c r="D463" s="336" t="s">
        <v>525</v>
      </c>
      <c r="E463" s="377" t="s">
        <v>70</v>
      </c>
      <c r="F463" s="40"/>
      <c r="G463" s="40"/>
      <c r="H463" s="40"/>
      <c r="I463" s="34"/>
      <c r="J463" s="34"/>
      <c r="K463" s="35"/>
      <c r="L463" s="36"/>
      <c r="M463" s="41"/>
      <c r="N463" s="324">
        <f aca="true" t="shared" si="52" ref="N463:S463">SUM(N464)</f>
        <v>144.9</v>
      </c>
      <c r="O463" s="324">
        <f t="shared" si="52"/>
        <v>144.9</v>
      </c>
      <c r="P463" s="324">
        <f t="shared" si="52"/>
        <v>300</v>
      </c>
      <c r="Q463" s="324">
        <f t="shared" si="52"/>
        <v>300</v>
      </c>
      <c r="R463" s="324">
        <f t="shared" si="52"/>
        <v>300</v>
      </c>
      <c r="S463" s="324">
        <f t="shared" si="52"/>
        <v>300</v>
      </c>
    </row>
    <row r="464" spans="1:19" ht="33.75">
      <c r="A464" s="101">
        <v>902</v>
      </c>
      <c r="B464" s="265" t="s">
        <v>524</v>
      </c>
      <c r="C464" s="11"/>
      <c r="D464" s="10"/>
      <c r="E464" s="10"/>
      <c r="F464" s="10" t="s">
        <v>726</v>
      </c>
      <c r="G464" s="10" t="s">
        <v>218</v>
      </c>
      <c r="H464" s="10" t="s">
        <v>59</v>
      </c>
      <c r="I464" s="297" t="s">
        <v>697</v>
      </c>
      <c r="J464" s="297" t="s">
        <v>743</v>
      </c>
      <c r="K464" s="13" t="s">
        <v>346</v>
      </c>
      <c r="L464" s="14">
        <v>810</v>
      </c>
      <c r="M464" s="15">
        <v>0</v>
      </c>
      <c r="N464" s="305">
        <v>144.9</v>
      </c>
      <c r="O464" s="305">
        <v>144.9</v>
      </c>
      <c r="P464" s="305">
        <v>300</v>
      </c>
      <c r="Q464" s="305">
        <v>300</v>
      </c>
      <c r="R464" s="305">
        <v>300</v>
      </c>
      <c r="S464" s="305">
        <v>300</v>
      </c>
    </row>
    <row r="465" spans="1:19" ht="56.25">
      <c r="A465" s="101">
        <v>902</v>
      </c>
      <c r="B465" s="265" t="s">
        <v>524</v>
      </c>
      <c r="C465" s="11"/>
      <c r="D465" s="10"/>
      <c r="E465" s="10"/>
      <c r="F465" s="10" t="s">
        <v>725</v>
      </c>
      <c r="G465" s="10" t="s">
        <v>154</v>
      </c>
      <c r="H465" s="10" t="s">
        <v>194</v>
      </c>
      <c r="I465" s="12"/>
      <c r="J465" s="12"/>
      <c r="K465" s="13"/>
      <c r="L465" s="14"/>
      <c r="M465" s="15"/>
      <c r="N465" s="305"/>
      <c r="O465" s="305"/>
      <c r="P465" s="305"/>
      <c r="Q465" s="305"/>
      <c r="R465" s="305"/>
      <c r="S465" s="305"/>
    </row>
    <row r="466" spans="1:19" ht="67.5">
      <c r="A466" s="101">
        <v>902</v>
      </c>
      <c r="B466" s="265" t="s">
        <v>524</v>
      </c>
      <c r="C466" s="11"/>
      <c r="D466" s="10"/>
      <c r="E466" s="10"/>
      <c r="F466" s="10" t="s">
        <v>73</v>
      </c>
      <c r="G466" s="10" t="s">
        <v>181</v>
      </c>
      <c r="H466" s="10" t="s">
        <v>190</v>
      </c>
      <c r="I466" s="12"/>
      <c r="J466" s="12"/>
      <c r="K466" s="13"/>
      <c r="L466" s="14"/>
      <c r="M466" s="15"/>
      <c r="N466" s="305"/>
      <c r="O466" s="305"/>
      <c r="P466" s="305"/>
      <c r="Q466" s="305"/>
      <c r="R466" s="305"/>
      <c r="S466" s="305"/>
    </row>
    <row r="467" spans="1:19" ht="78" customHeight="1">
      <c r="A467" s="101">
        <v>902</v>
      </c>
      <c r="B467" s="265" t="s">
        <v>524</v>
      </c>
      <c r="C467" s="11"/>
      <c r="D467" s="10"/>
      <c r="E467" s="10"/>
      <c r="F467" s="10" t="s">
        <v>220</v>
      </c>
      <c r="G467" s="10" t="s">
        <v>111</v>
      </c>
      <c r="H467" s="10" t="s">
        <v>221</v>
      </c>
      <c r="I467" s="12"/>
      <c r="J467" s="12"/>
      <c r="K467" s="13"/>
      <c r="L467" s="14"/>
      <c r="M467" s="15"/>
      <c r="N467" s="305"/>
      <c r="O467" s="305"/>
      <c r="P467" s="305"/>
      <c r="Q467" s="305"/>
      <c r="R467" s="305"/>
      <c r="S467" s="305"/>
    </row>
    <row r="468" spans="1:19" ht="78.75">
      <c r="A468" s="101">
        <v>902</v>
      </c>
      <c r="B468" s="265" t="s">
        <v>524</v>
      </c>
      <c r="C468" s="11"/>
      <c r="D468" s="10"/>
      <c r="E468" s="10"/>
      <c r="F468" s="10" t="s">
        <v>276</v>
      </c>
      <c r="G468" s="10" t="s">
        <v>111</v>
      </c>
      <c r="H468" s="10" t="s">
        <v>149</v>
      </c>
      <c r="I468" s="12"/>
      <c r="J468" s="12"/>
      <c r="K468" s="13"/>
      <c r="L468" s="14"/>
      <c r="M468" s="15"/>
      <c r="N468" s="305"/>
      <c r="O468" s="305"/>
      <c r="P468" s="305"/>
      <c r="Q468" s="305"/>
      <c r="R468" s="305"/>
      <c r="S468" s="305"/>
    </row>
    <row r="469" spans="1:19" ht="56.25" customHeight="1">
      <c r="A469" s="433">
        <v>902</v>
      </c>
      <c r="B469" s="438" t="s">
        <v>526</v>
      </c>
      <c r="C469" s="433" t="s">
        <v>527</v>
      </c>
      <c r="D469" s="439" t="s">
        <v>397</v>
      </c>
      <c r="E469" s="440" t="s">
        <v>70</v>
      </c>
      <c r="F469" s="537"/>
      <c r="G469" s="537"/>
      <c r="H469" s="537"/>
      <c r="I469" s="537"/>
      <c r="J469" s="537"/>
      <c r="K469" s="537"/>
      <c r="L469" s="537"/>
      <c r="M469" s="537"/>
      <c r="N469" s="324">
        <f aca="true" t="shared" si="53" ref="N469:S469">SUM(N470:N471)</f>
        <v>7141.2</v>
      </c>
      <c r="O469" s="324">
        <f t="shared" si="53"/>
        <v>7134.3</v>
      </c>
      <c r="P469" s="324">
        <f t="shared" si="53"/>
        <v>10990.5</v>
      </c>
      <c r="Q469" s="324">
        <f t="shared" si="53"/>
        <v>10355.4</v>
      </c>
      <c r="R469" s="324">
        <f t="shared" si="53"/>
        <v>9061</v>
      </c>
      <c r="S469" s="324">
        <f t="shared" si="53"/>
        <v>7766.6</v>
      </c>
    </row>
    <row r="470" spans="1:19" ht="45">
      <c r="A470" s="441">
        <v>902</v>
      </c>
      <c r="B470" s="442" t="s">
        <v>526</v>
      </c>
      <c r="C470" s="237"/>
      <c r="D470" s="238"/>
      <c r="E470" s="238"/>
      <c r="F470" s="238" t="s">
        <v>76</v>
      </c>
      <c r="G470" s="238" t="s">
        <v>87</v>
      </c>
      <c r="H470" s="238" t="s">
        <v>78</v>
      </c>
      <c r="I470" s="490" t="s">
        <v>743</v>
      </c>
      <c r="J470" s="490" t="s">
        <v>573</v>
      </c>
      <c r="K470" s="240" t="s">
        <v>234</v>
      </c>
      <c r="L470" s="241">
        <v>410</v>
      </c>
      <c r="M470" s="242">
        <v>310</v>
      </c>
      <c r="N470" s="325">
        <v>7141.2</v>
      </c>
      <c r="O470" s="305">
        <v>7134.3</v>
      </c>
      <c r="P470" s="305"/>
      <c r="Q470" s="305"/>
      <c r="R470" s="305"/>
      <c r="S470" s="305"/>
    </row>
    <row r="471" spans="1:19" ht="67.5" customHeight="1">
      <c r="A471" s="441">
        <v>902</v>
      </c>
      <c r="B471" s="442" t="s">
        <v>526</v>
      </c>
      <c r="C471" s="237"/>
      <c r="D471" s="238"/>
      <c r="E471" s="238"/>
      <c r="F471" s="238" t="s">
        <v>90</v>
      </c>
      <c r="G471" s="238" t="s">
        <v>91</v>
      </c>
      <c r="H471" s="238" t="s">
        <v>92</v>
      </c>
      <c r="I471" s="490" t="s">
        <v>744</v>
      </c>
      <c r="J471" s="490" t="s">
        <v>697</v>
      </c>
      <c r="K471" s="240" t="s">
        <v>557</v>
      </c>
      <c r="L471" s="241">
        <v>410</v>
      </c>
      <c r="M471" s="242">
        <v>310</v>
      </c>
      <c r="N471" s="325">
        <v>0</v>
      </c>
      <c r="O471" s="305">
        <v>0</v>
      </c>
      <c r="P471" s="305">
        <f>10990.5</f>
        <v>10990.5</v>
      </c>
      <c r="Q471" s="305">
        <v>10355.4</v>
      </c>
      <c r="R471" s="305">
        <v>9061</v>
      </c>
      <c r="S471" s="305">
        <v>7766.6</v>
      </c>
    </row>
    <row r="472" spans="1:19" ht="67.5">
      <c r="A472" s="441">
        <v>902</v>
      </c>
      <c r="B472" s="442" t="s">
        <v>526</v>
      </c>
      <c r="C472" s="237"/>
      <c r="D472" s="238"/>
      <c r="E472" s="238"/>
      <c r="F472" s="238" t="s">
        <v>35</v>
      </c>
      <c r="G472" s="238" t="s">
        <v>181</v>
      </c>
      <c r="H472" s="238" t="s">
        <v>185</v>
      </c>
      <c r="I472" s="239"/>
      <c r="J472" s="239"/>
      <c r="K472" s="240"/>
      <c r="L472" s="241"/>
      <c r="M472" s="242"/>
      <c r="N472" s="305" t="s">
        <v>213</v>
      </c>
      <c r="O472" s="305"/>
      <c r="P472" s="305"/>
      <c r="Q472" s="305"/>
      <c r="R472" s="305"/>
      <c r="S472" s="305"/>
    </row>
    <row r="473" spans="1:19" ht="26.25" customHeight="1">
      <c r="A473" s="441">
        <v>902</v>
      </c>
      <c r="B473" s="442" t="s">
        <v>526</v>
      </c>
      <c r="C473" s="237"/>
      <c r="D473" s="238"/>
      <c r="E473" s="238"/>
      <c r="F473" s="238" t="s">
        <v>351</v>
      </c>
      <c r="G473" s="238" t="s">
        <v>218</v>
      </c>
      <c r="H473" s="238" t="s">
        <v>352</v>
      </c>
      <c r="I473" s="239"/>
      <c r="J473" s="239"/>
      <c r="K473" s="240"/>
      <c r="L473" s="241"/>
      <c r="M473" s="242"/>
      <c r="N473" s="305"/>
      <c r="O473" s="305"/>
      <c r="P473" s="305"/>
      <c r="Q473" s="305"/>
      <c r="R473" s="305"/>
      <c r="S473" s="305"/>
    </row>
    <row r="474" spans="1:19" ht="27.75" customHeight="1">
      <c r="A474" s="441">
        <v>902</v>
      </c>
      <c r="B474" s="442" t="s">
        <v>526</v>
      </c>
      <c r="C474" s="237"/>
      <c r="D474" s="238"/>
      <c r="E474" s="238"/>
      <c r="F474" s="238" t="s">
        <v>58</v>
      </c>
      <c r="G474" s="238" t="s">
        <v>218</v>
      </c>
      <c r="H474" s="238" t="s">
        <v>59</v>
      </c>
      <c r="I474" s="239"/>
      <c r="J474" s="239"/>
      <c r="K474" s="240"/>
      <c r="L474" s="241"/>
      <c r="M474" s="242"/>
      <c r="N474" s="305"/>
      <c r="O474" s="305"/>
      <c r="P474" s="305"/>
      <c r="Q474" s="305"/>
      <c r="R474" s="305"/>
      <c r="S474" s="305"/>
    </row>
    <row r="475" spans="1:19" ht="67.5">
      <c r="A475" s="441">
        <v>902</v>
      </c>
      <c r="B475" s="442" t="s">
        <v>526</v>
      </c>
      <c r="C475" s="237"/>
      <c r="D475" s="238"/>
      <c r="E475" s="238"/>
      <c r="F475" s="238" t="s">
        <v>14</v>
      </c>
      <c r="G475" s="238" t="s">
        <v>165</v>
      </c>
      <c r="H475" s="238" t="s">
        <v>9</v>
      </c>
      <c r="I475" s="239"/>
      <c r="J475" s="239"/>
      <c r="K475" s="240"/>
      <c r="L475" s="241"/>
      <c r="M475" s="242"/>
      <c r="N475" s="305"/>
      <c r="O475" s="305"/>
      <c r="P475" s="305"/>
      <c r="Q475" s="305"/>
      <c r="R475" s="305"/>
      <c r="S475" s="305"/>
    </row>
    <row r="476" spans="1:19" ht="67.5">
      <c r="A476" s="441">
        <v>902</v>
      </c>
      <c r="B476" s="442" t="s">
        <v>526</v>
      </c>
      <c r="C476" s="237"/>
      <c r="D476" s="238"/>
      <c r="E476" s="238"/>
      <c r="F476" s="246" t="s">
        <v>382</v>
      </c>
      <c r="G476" s="246" t="s">
        <v>165</v>
      </c>
      <c r="H476" s="246" t="s">
        <v>383</v>
      </c>
      <c r="I476" s="239"/>
      <c r="J476" s="239"/>
      <c r="K476" s="240"/>
      <c r="L476" s="241"/>
      <c r="M476" s="242"/>
      <c r="N476" s="305"/>
      <c r="O476" s="305"/>
      <c r="P476" s="305"/>
      <c r="Q476" s="305"/>
      <c r="R476" s="305"/>
      <c r="S476" s="305"/>
    </row>
    <row r="477" spans="1:19" ht="157.5">
      <c r="A477" s="87">
        <v>902</v>
      </c>
      <c r="B477" s="429" t="s">
        <v>476</v>
      </c>
      <c r="C477" s="433" t="s">
        <v>475</v>
      </c>
      <c r="D477" s="336" t="s">
        <v>396</v>
      </c>
      <c r="E477" s="377" t="s">
        <v>70</v>
      </c>
      <c r="F477" s="52"/>
      <c r="G477" s="52"/>
      <c r="H477" s="52"/>
      <c r="I477" s="52"/>
      <c r="J477" s="52"/>
      <c r="K477" s="52"/>
      <c r="L477" s="52"/>
      <c r="M477" s="52"/>
      <c r="N477" s="324">
        <f aca="true" t="shared" si="54" ref="N477:S477">SUM(N478:N487)</f>
        <v>28617.199999999997</v>
      </c>
      <c r="O477" s="324">
        <f t="shared" si="54"/>
        <v>28610.4</v>
      </c>
      <c r="P477" s="324">
        <f t="shared" si="54"/>
        <v>24994.7</v>
      </c>
      <c r="Q477" s="324">
        <f t="shared" si="54"/>
        <v>10271.1</v>
      </c>
      <c r="R477" s="324">
        <f t="shared" si="54"/>
        <v>0</v>
      </c>
      <c r="S477" s="324">
        <f t="shared" si="54"/>
        <v>0</v>
      </c>
    </row>
    <row r="478" spans="1:19" ht="67.5">
      <c r="A478" s="423">
        <v>902</v>
      </c>
      <c r="B478" s="265" t="s">
        <v>476</v>
      </c>
      <c r="C478" s="11"/>
      <c r="D478" s="32"/>
      <c r="E478" s="32"/>
      <c r="F478" s="10" t="s">
        <v>305</v>
      </c>
      <c r="G478" s="10" t="s">
        <v>306</v>
      </c>
      <c r="H478" s="10" t="s">
        <v>307</v>
      </c>
      <c r="I478" s="364" t="s">
        <v>678</v>
      </c>
      <c r="J478" s="364" t="s">
        <v>573</v>
      </c>
      <c r="K478" s="165" t="s">
        <v>369</v>
      </c>
      <c r="L478" s="166">
        <v>610</v>
      </c>
      <c r="M478" s="247">
        <v>0</v>
      </c>
      <c r="N478" s="325">
        <v>5268.9</v>
      </c>
      <c r="O478" s="325">
        <v>5268.9</v>
      </c>
      <c r="P478" s="305">
        <f>6121.2</f>
        <v>6121.2</v>
      </c>
      <c r="Q478" s="325"/>
      <c r="R478" s="325"/>
      <c r="S478" s="325"/>
    </row>
    <row r="479" spans="1:19" ht="25.5" customHeight="1">
      <c r="A479" s="423">
        <v>902</v>
      </c>
      <c r="B479" s="265" t="s">
        <v>476</v>
      </c>
      <c r="C479" s="11"/>
      <c r="D479" s="32"/>
      <c r="E479" s="32"/>
      <c r="F479" s="10" t="s">
        <v>351</v>
      </c>
      <c r="G479" s="10" t="s">
        <v>218</v>
      </c>
      <c r="H479" s="10" t="s">
        <v>352</v>
      </c>
      <c r="I479" s="364" t="s">
        <v>678</v>
      </c>
      <c r="J479" s="364" t="s">
        <v>742</v>
      </c>
      <c r="K479" s="165" t="s">
        <v>369</v>
      </c>
      <c r="L479" s="166">
        <v>610</v>
      </c>
      <c r="M479" s="247">
        <v>0</v>
      </c>
      <c r="N479" s="325">
        <v>13122.2</v>
      </c>
      <c r="O479" s="325">
        <v>13122.2</v>
      </c>
      <c r="P479" s="305">
        <f>12953.3</f>
        <v>12953.3</v>
      </c>
      <c r="Q479" s="325"/>
      <c r="R479" s="325"/>
      <c r="S479" s="325"/>
    </row>
    <row r="480" spans="1:19" ht="25.5" customHeight="1">
      <c r="A480" s="101">
        <v>902</v>
      </c>
      <c r="B480" s="265" t="s">
        <v>476</v>
      </c>
      <c r="C480" s="11"/>
      <c r="D480" s="10"/>
      <c r="E480" s="32"/>
      <c r="F480" s="10" t="s">
        <v>58</v>
      </c>
      <c r="G480" s="10" t="s">
        <v>218</v>
      </c>
      <c r="H480" s="10" t="s">
        <v>59</v>
      </c>
      <c r="I480" s="364" t="s">
        <v>678</v>
      </c>
      <c r="J480" s="364" t="s">
        <v>742</v>
      </c>
      <c r="K480" s="123" t="s">
        <v>484</v>
      </c>
      <c r="L480" s="124">
        <v>410</v>
      </c>
      <c r="M480" s="143"/>
      <c r="N480" s="325">
        <v>0</v>
      </c>
      <c r="O480" s="325">
        <v>0</v>
      </c>
      <c r="P480" s="325">
        <v>0</v>
      </c>
      <c r="Q480" s="325">
        <v>10271.1</v>
      </c>
      <c r="R480" s="325"/>
      <c r="S480" s="325"/>
    </row>
    <row r="481" spans="1:19" ht="90">
      <c r="A481" s="423">
        <v>902</v>
      </c>
      <c r="B481" s="265" t="s">
        <v>476</v>
      </c>
      <c r="C481" s="11"/>
      <c r="D481" s="32"/>
      <c r="E481" s="32"/>
      <c r="F481" s="10" t="s">
        <v>261</v>
      </c>
      <c r="G481" s="10" t="s">
        <v>181</v>
      </c>
      <c r="H481" s="10" t="s">
        <v>260</v>
      </c>
      <c r="I481" s="364" t="s">
        <v>678</v>
      </c>
      <c r="J481" s="364" t="s">
        <v>750</v>
      </c>
      <c r="K481" s="165" t="s">
        <v>369</v>
      </c>
      <c r="L481" s="166">
        <v>610</v>
      </c>
      <c r="M481" s="247">
        <v>0</v>
      </c>
      <c r="N481" s="325">
        <v>2307.2</v>
      </c>
      <c r="O481" s="325">
        <v>2307.2</v>
      </c>
      <c r="P481" s="325">
        <v>2760</v>
      </c>
      <c r="Q481" s="325"/>
      <c r="R481" s="325"/>
      <c r="S481" s="325"/>
    </row>
    <row r="482" spans="1:19" ht="56.25">
      <c r="A482" s="423">
        <v>902</v>
      </c>
      <c r="B482" s="265" t="s">
        <v>476</v>
      </c>
      <c r="C482" s="11"/>
      <c r="D482" s="32"/>
      <c r="E482" s="32"/>
      <c r="F482" s="10" t="s">
        <v>262</v>
      </c>
      <c r="G482" s="10" t="s">
        <v>181</v>
      </c>
      <c r="H482" s="10" t="s">
        <v>187</v>
      </c>
      <c r="I482" s="364" t="s">
        <v>678</v>
      </c>
      <c r="J482" s="364" t="s">
        <v>678</v>
      </c>
      <c r="K482" s="165" t="s">
        <v>369</v>
      </c>
      <c r="L482" s="166">
        <v>110</v>
      </c>
      <c r="M482" s="247">
        <v>0</v>
      </c>
      <c r="N482" s="325">
        <v>7245.9</v>
      </c>
      <c r="O482" s="325">
        <v>7241.2</v>
      </c>
      <c r="P482" s="325">
        <v>3063.8</v>
      </c>
      <c r="Q482" s="325"/>
      <c r="R482" s="325"/>
      <c r="S482" s="325"/>
    </row>
    <row r="483" spans="1:19" ht="34.5" customHeight="1">
      <c r="A483" s="101">
        <v>902</v>
      </c>
      <c r="B483" s="265" t="s">
        <v>476</v>
      </c>
      <c r="C483" s="11"/>
      <c r="D483" s="32"/>
      <c r="E483" s="127"/>
      <c r="F483" s="10" t="s">
        <v>384</v>
      </c>
      <c r="G483" s="54" t="s">
        <v>165</v>
      </c>
      <c r="H483" s="54" t="s">
        <v>125</v>
      </c>
      <c r="I483" s="364" t="s">
        <v>678</v>
      </c>
      <c r="J483" s="364" t="s">
        <v>678</v>
      </c>
      <c r="K483" s="165" t="s">
        <v>369</v>
      </c>
      <c r="L483" s="166">
        <v>240</v>
      </c>
      <c r="M483" s="247">
        <v>0</v>
      </c>
      <c r="N483" s="325">
        <v>547.6</v>
      </c>
      <c r="O483" s="325">
        <v>546.3</v>
      </c>
      <c r="P483" s="325">
        <v>93.4</v>
      </c>
      <c r="Q483" s="325"/>
      <c r="R483" s="325"/>
      <c r="S483" s="325"/>
    </row>
    <row r="484" spans="1:19" ht="39" customHeight="1">
      <c r="A484" s="101">
        <v>902</v>
      </c>
      <c r="B484" s="265" t="s">
        <v>476</v>
      </c>
      <c r="C484" s="11"/>
      <c r="D484" s="32"/>
      <c r="E484" s="32"/>
      <c r="F484" s="54" t="s">
        <v>379</v>
      </c>
      <c r="G484" s="10" t="s">
        <v>181</v>
      </c>
      <c r="H484" s="54" t="s">
        <v>380</v>
      </c>
      <c r="I484" s="364" t="s">
        <v>678</v>
      </c>
      <c r="J484" s="364" t="s">
        <v>678</v>
      </c>
      <c r="K484" s="165" t="s">
        <v>369</v>
      </c>
      <c r="L484" s="166">
        <v>850</v>
      </c>
      <c r="M484" s="247">
        <v>0</v>
      </c>
      <c r="N484" s="325">
        <v>9.5</v>
      </c>
      <c r="O484" s="325">
        <v>8.7</v>
      </c>
      <c r="P484" s="325">
        <v>3</v>
      </c>
      <c r="Q484" s="325"/>
      <c r="R484" s="325"/>
      <c r="S484" s="325"/>
    </row>
    <row r="485" spans="1:19" ht="207" customHeight="1">
      <c r="A485" s="423">
        <v>902</v>
      </c>
      <c r="B485" s="265" t="s">
        <v>476</v>
      </c>
      <c r="C485" s="11"/>
      <c r="D485" s="32"/>
      <c r="E485" s="32"/>
      <c r="F485" s="10" t="s">
        <v>242</v>
      </c>
      <c r="G485" s="10" t="s">
        <v>111</v>
      </c>
      <c r="H485" s="10" t="s">
        <v>241</v>
      </c>
      <c r="I485" s="364" t="s">
        <v>678</v>
      </c>
      <c r="J485" s="364" t="s">
        <v>678</v>
      </c>
      <c r="K485" s="165" t="s">
        <v>363</v>
      </c>
      <c r="L485" s="124">
        <v>610</v>
      </c>
      <c r="M485" s="143"/>
      <c r="N485" s="325">
        <v>115.9</v>
      </c>
      <c r="O485" s="325">
        <v>115.9</v>
      </c>
      <c r="P485" s="325"/>
      <c r="Q485" s="325"/>
      <c r="R485" s="325"/>
      <c r="S485" s="325"/>
    </row>
    <row r="486" spans="1:19" ht="69" customHeight="1">
      <c r="A486" s="101">
        <v>902</v>
      </c>
      <c r="B486" s="265" t="s">
        <v>476</v>
      </c>
      <c r="C486" s="11"/>
      <c r="D486" s="32"/>
      <c r="E486" s="32"/>
      <c r="F486" s="10" t="s">
        <v>10</v>
      </c>
      <c r="G486" s="10" t="s">
        <v>165</v>
      </c>
      <c r="H486" s="10" t="s">
        <v>131</v>
      </c>
      <c r="I486" s="364"/>
      <c r="J486" s="364"/>
      <c r="K486" s="123"/>
      <c r="L486" s="124"/>
      <c r="M486" s="143"/>
      <c r="N486" s="325"/>
      <c r="O486" s="325"/>
      <c r="P486" s="325"/>
      <c r="Q486" s="325"/>
      <c r="R486" s="325"/>
      <c r="S486" s="325"/>
    </row>
    <row r="487" spans="1:19" ht="57" customHeight="1">
      <c r="A487" s="101">
        <v>902</v>
      </c>
      <c r="B487" s="265" t="s">
        <v>476</v>
      </c>
      <c r="C487" s="11"/>
      <c r="D487" s="32"/>
      <c r="E487" s="32"/>
      <c r="F487" s="10" t="s">
        <v>273</v>
      </c>
      <c r="G487" s="10" t="s">
        <v>165</v>
      </c>
      <c r="H487" s="10" t="s">
        <v>274</v>
      </c>
      <c r="I487" s="164"/>
      <c r="J487" s="164"/>
      <c r="K487" s="165"/>
      <c r="L487" s="166"/>
      <c r="M487" s="247"/>
      <c r="N487" s="325"/>
      <c r="O487" s="325"/>
      <c r="P487" s="325"/>
      <c r="Q487" s="325"/>
      <c r="R487" s="325"/>
      <c r="S487" s="325"/>
    </row>
    <row r="488" spans="1:19" ht="222.75" customHeight="1">
      <c r="A488" s="87">
        <v>902</v>
      </c>
      <c r="B488" s="429" t="s">
        <v>528</v>
      </c>
      <c r="C488" s="433" t="s">
        <v>529</v>
      </c>
      <c r="D488" s="336" t="s">
        <v>402</v>
      </c>
      <c r="E488" s="377" t="s">
        <v>70</v>
      </c>
      <c r="F488" s="40"/>
      <c r="G488" s="40"/>
      <c r="H488" s="40"/>
      <c r="I488" s="59"/>
      <c r="J488" s="59"/>
      <c r="K488" s="60"/>
      <c r="L488" s="61"/>
      <c r="M488" s="443"/>
      <c r="N488" s="324">
        <f aca="true" t="shared" si="55" ref="N488:S488">SUM(N489:N497)</f>
        <v>4786.1</v>
      </c>
      <c r="O488" s="324">
        <f t="shared" si="55"/>
        <v>4753.900000000001</v>
      </c>
      <c r="P488" s="324">
        <f t="shared" si="55"/>
        <v>15036.2</v>
      </c>
      <c r="Q488" s="324">
        <f t="shared" si="55"/>
        <v>0</v>
      </c>
      <c r="R488" s="324">
        <f t="shared" si="55"/>
        <v>0</v>
      </c>
      <c r="S488" s="324">
        <f t="shared" si="55"/>
        <v>0</v>
      </c>
    </row>
    <row r="489" spans="1:19" ht="48" customHeight="1">
      <c r="A489" s="423">
        <v>902</v>
      </c>
      <c r="B489" s="265" t="s">
        <v>528</v>
      </c>
      <c r="C489" s="11"/>
      <c r="D489" s="32"/>
      <c r="E489" s="32"/>
      <c r="F489" s="10" t="s">
        <v>76</v>
      </c>
      <c r="G489" s="10" t="s">
        <v>87</v>
      </c>
      <c r="H489" s="10" t="s">
        <v>78</v>
      </c>
      <c r="I489" s="364" t="s">
        <v>678</v>
      </c>
      <c r="J489" s="364" t="s">
        <v>742</v>
      </c>
      <c r="K489" s="165" t="s">
        <v>371</v>
      </c>
      <c r="L489" s="166">
        <v>610</v>
      </c>
      <c r="M489" s="247">
        <v>0</v>
      </c>
      <c r="N489" s="325">
        <v>4464.1</v>
      </c>
      <c r="O489" s="325">
        <v>4464.1</v>
      </c>
      <c r="P489" s="325">
        <f>14737</f>
        <v>14737</v>
      </c>
      <c r="Q489" s="325"/>
      <c r="R489" s="325"/>
      <c r="S489" s="325"/>
    </row>
    <row r="490" spans="1:19" ht="82.5" customHeight="1">
      <c r="A490" s="101">
        <v>902</v>
      </c>
      <c r="B490" s="265" t="s">
        <v>528</v>
      </c>
      <c r="C490" s="11"/>
      <c r="D490" s="10"/>
      <c r="E490" s="32"/>
      <c r="F490" s="10" t="s">
        <v>724</v>
      </c>
      <c r="G490" s="10" t="s">
        <v>264</v>
      </c>
      <c r="H490" s="10" t="s">
        <v>265</v>
      </c>
      <c r="I490" s="364" t="s">
        <v>744</v>
      </c>
      <c r="J490" s="364" t="s">
        <v>677</v>
      </c>
      <c r="K490" s="123" t="s">
        <v>493</v>
      </c>
      <c r="L490" s="124">
        <v>310</v>
      </c>
      <c r="M490" s="143"/>
      <c r="N490" s="325">
        <v>322</v>
      </c>
      <c r="O490" s="325">
        <v>289.8</v>
      </c>
      <c r="P490" s="325">
        <v>299.2</v>
      </c>
      <c r="Q490" s="325"/>
      <c r="R490" s="325"/>
      <c r="S490" s="325"/>
    </row>
    <row r="491" spans="1:19" ht="74.25" customHeight="1">
      <c r="A491" s="101">
        <v>902</v>
      </c>
      <c r="B491" s="265" t="s">
        <v>528</v>
      </c>
      <c r="C491" s="11"/>
      <c r="D491" s="32"/>
      <c r="E491" s="32"/>
      <c r="F491" s="10" t="s">
        <v>305</v>
      </c>
      <c r="G491" s="10" t="s">
        <v>306</v>
      </c>
      <c r="H491" s="10" t="s">
        <v>307</v>
      </c>
      <c r="I491" s="55"/>
      <c r="J491" s="55"/>
      <c r="K491" s="56"/>
      <c r="L491" s="57"/>
      <c r="M491" s="73"/>
      <c r="N491" s="305"/>
      <c r="O491" s="305"/>
      <c r="P491" s="305"/>
      <c r="Q491" s="305"/>
      <c r="R491" s="305"/>
      <c r="S491" s="305"/>
    </row>
    <row r="492" spans="1:19" ht="30.75" customHeight="1">
      <c r="A492" s="101">
        <v>902</v>
      </c>
      <c r="B492" s="265" t="s">
        <v>528</v>
      </c>
      <c r="C492" s="11"/>
      <c r="D492" s="32"/>
      <c r="E492" s="32"/>
      <c r="F492" s="10" t="s">
        <v>266</v>
      </c>
      <c r="G492" s="10" t="s">
        <v>267</v>
      </c>
      <c r="H492" s="10" t="s">
        <v>268</v>
      </c>
      <c r="I492" s="55"/>
      <c r="J492" s="55"/>
      <c r="K492" s="56"/>
      <c r="L492" s="57"/>
      <c r="M492" s="73"/>
      <c r="N492" s="305"/>
      <c r="O492" s="305"/>
      <c r="P492" s="305"/>
      <c r="Q492" s="305"/>
      <c r="R492" s="305"/>
      <c r="S492" s="305"/>
    </row>
    <row r="493" spans="1:19" ht="92.25" customHeight="1">
      <c r="A493" s="101">
        <v>902</v>
      </c>
      <c r="B493" s="265" t="s">
        <v>528</v>
      </c>
      <c r="C493" s="11"/>
      <c r="D493" s="32"/>
      <c r="E493" s="32"/>
      <c r="F493" s="10" t="s">
        <v>261</v>
      </c>
      <c r="G493" s="10" t="s">
        <v>181</v>
      </c>
      <c r="H493" s="10" t="s">
        <v>260</v>
      </c>
      <c r="I493" s="55"/>
      <c r="J493" s="55"/>
      <c r="K493" s="56"/>
      <c r="L493" s="57"/>
      <c r="M493" s="73"/>
      <c r="N493" s="305"/>
      <c r="O493" s="305"/>
      <c r="P493" s="305"/>
      <c r="Q493" s="305"/>
      <c r="R493" s="305"/>
      <c r="S493" s="305"/>
    </row>
    <row r="494" spans="1:19" ht="27" customHeight="1">
      <c r="A494" s="101">
        <v>902</v>
      </c>
      <c r="B494" s="265" t="s">
        <v>528</v>
      </c>
      <c r="C494" s="11"/>
      <c r="D494" s="32"/>
      <c r="E494" s="32"/>
      <c r="F494" s="10" t="s">
        <v>351</v>
      </c>
      <c r="G494" s="10" t="s">
        <v>218</v>
      </c>
      <c r="H494" s="10" t="s">
        <v>352</v>
      </c>
      <c r="I494" s="55"/>
      <c r="J494" s="55"/>
      <c r="K494" s="56"/>
      <c r="L494" s="57"/>
      <c r="M494" s="73"/>
      <c r="N494" s="305"/>
      <c r="O494" s="305"/>
      <c r="P494" s="305"/>
      <c r="Q494" s="305"/>
      <c r="R494" s="305"/>
      <c r="S494" s="305"/>
    </row>
    <row r="495" spans="1:19" ht="27" customHeight="1">
      <c r="A495" s="101">
        <v>902</v>
      </c>
      <c r="B495" s="265" t="s">
        <v>528</v>
      </c>
      <c r="C495" s="11"/>
      <c r="D495" s="32"/>
      <c r="E495" s="32"/>
      <c r="F495" s="10" t="s">
        <v>58</v>
      </c>
      <c r="G495" s="10" t="s">
        <v>218</v>
      </c>
      <c r="H495" s="10" t="s">
        <v>59</v>
      </c>
      <c r="I495" s="55"/>
      <c r="J495" s="55"/>
      <c r="K495" s="56"/>
      <c r="L495" s="57"/>
      <c r="M495" s="73"/>
      <c r="N495" s="305"/>
      <c r="O495" s="305"/>
      <c r="P495" s="305"/>
      <c r="Q495" s="305"/>
      <c r="R495" s="305"/>
      <c r="S495" s="305"/>
    </row>
    <row r="496" spans="1:19" ht="36.75" customHeight="1">
      <c r="A496" s="101">
        <v>902</v>
      </c>
      <c r="B496" s="265" t="s">
        <v>528</v>
      </c>
      <c r="C496" s="11"/>
      <c r="D496" s="32"/>
      <c r="E496" s="32"/>
      <c r="F496" s="10" t="s">
        <v>138</v>
      </c>
      <c r="G496" s="10" t="s">
        <v>88</v>
      </c>
      <c r="H496" s="10" t="s">
        <v>139</v>
      </c>
      <c r="I496" s="55"/>
      <c r="J496" s="55"/>
      <c r="K496" s="56"/>
      <c r="L496" s="57"/>
      <c r="M496" s="73"/>
      <c r="N496" s="305"/>
      <c r="O496" s="305"/>
      <c r="P496" s="305"/>
      <c r="Q496" s="305"/>
      <c r="R496" s="305"/>
      <c r="S496" s="305"/>
    </row>
    <row r="497" spans="1:19" ht="35.25" customHeight="1">
      <c r="A497" s="101">
        <v>902</v>
      </c>
      <c r="B497" s="265" t="s">
        <v>528</v>
      </c>
      <c r="C497" s="11"/>
      <c r="D497" s="32"/>
      <c r="E497" s="127"/>
      <c r="F497" s="54" t="s">
        <v>384</v>
      </c>
      <c r="G497" s="54" t="s">
        <v>165</v>
      </c>
      <c r="H497" s="54" t="s">
        <v>125</v>
      </c>
      <c r="I497" s="55"/>
      <c r="J497" s="55"/>
      <c r="K497" s="56"/>
      <c r="L497" s="57"/>
      <c r="M497" s="73"/>
      <c r="N497" s="305"/>
      <c r="O497" s="305"/>
      <c r="P497" s="305"/>
      <c r="Q497" s="305"/>
      <c r="R497" s="305"/>
      <c r="S497" s="305"/>
    </row>
    <row r="498" spans="1:19" ht="357">
      <c r="A498" s="87">
        <v>902</v>
      </c>
      <c r="B498" s="429" t="s">
        <v>530</v>
      </c>
      <c r="C498" s="433" t="s">
        <v>531</v>
      </c>
      <c r="D498" s="336" t="s">
        <v>533</v>
      </c>
      <c r="E498" s="377" t="s">
        <v>70</v>
      </c>
      <c r="F498" s="40"/>
      <c r="G498" s="40"/>
      <c r="H498" s="40"/>
      <c r="I498" s="34"/>
      <c r="J498" s="34"/>
      <c r="K498" s="35"/>
      <c r="L498" s="36"/>
      <c r="M498" s="41"/>
      <c r="N498" s="324">
        <f aca="true" t="shared" si="56" ref="N498:S498">SUM(N499:N504)</f>
        <v>3054.6</v>
      </c>
      <c r="O498" s="324">
        <f t="shared" si="56"/>
        <v>3054.6</v>
      </c>
      <c r="P498" s="324">
        <f t="shared" si="56"/>
        <v>968.5</v>
      </c>
      <c r="Q498" s="324">
        <f t="shared" si="56"/>
        <v>1039.2</v>
      </c>
      <c r="R498" s="324">
        <f t="shared" si="56"/>
        <v>1039.2</v>
      </c>
      <c r="S498" s="324">
        <f t="shared" si="56"/>
        <v>1039.2</v>
      </c>
    </row>
    <row r="499" spans="1:19" ht="33.75">
      <c r="A499" s="101">
        <v>902</v>
      </c>
      <c r="B499" s="265" t="s">
        <v>532</v>
      </c>
      <c r="C499" s="11"/>
      <c r="D499" s="10"/>
      <c r="E499" s="10"/>
      <c r="F499" s="10" t="s">
        <v>58</v>
      </c>
      <c r="G499" s="10" t="s">
        <v>218</v>
      </c>
      <c r="H499" s="10" t="s">
        <v>59</v>
      </c>
      <c r="I499" s="364" t="s">
        <v>678</v>
      </c>
      <c r="J499" s="364" t="s">
        <v>742</v>
      </c>
      <c r="K499" s="165" t="s">
        <v>370</v>
      </c>
      <c r="L499" s="166">
        <v>610</v>
      </c>
      <c r="M499" s="247">
        <v>0</v>
      </c>
      <c r="N499" s="325">
        <v>2108</v>
      </c>
      <c r="O499" s="325">
        <v>2108</v>
      </c>
      <c r="P499" s="325"/>
      <c r="Q499" s="325"/>
      <c r="R499" s="325"/>
      <c r="S499" s="325"/>
    </row>
    <row r="500" spans="1:20" ht="44.25" customHeight="1">
      <c r="A500" s="101">
        <v>902</v>
      </c>
      <c r="B500" s="265" t="s">
        <v>532</v>
      </c>
      <c r="C500" s="11"/>
      <c r="D500" s="10"/>
      <c r="E500" s="10"/>
      <c r="F500" s="10" t="s">
        <v>305</v>
      </c>
      <c r="G500" s="10" t="s">
        <v>306</v>
      </c>
      <c r="H500" s="10" t="s">
        <v>307</v>
      </c>
      <c r="I500" s="386"/>
      <c r="J500" s="386"/>
      <c r="K500" s="165"/>
      <c r="L500" s="166"/>
      <c r="M500" s="247"/>
      <c r="N500" s="325"/>
      <c r="O500" s="325"/>
      <c r="P500" s="325"/>
      <c r="Q500" s="325"/>
      <c r="R500" s="325"/>
      <c r="S500" s="325"/>
      <c r="T500" s="248"/>
    </row>
    <row r="501" spans="1:19" ht="45">
      <c r="A501" s="101">
        <v>902</v>
      </c>
      <c r="B501" s="265" t="s">
        <v>532</v>
      </c>
      <c r="C501" s="11"/>
      <c r="D501" s="10"/>
      <c r="E501" s="10"/>
      <c r="F501" s="54" t="s">
        <v>384</v>
      </c>
      <c r="G501" s="54" t="s">
        <v>165</v>
      </c>
      <c r="H501" s="54" t="s">
        <v>125</v>
      </c>
      <c r="I501" s="297"/>
      <c r="J501" s="297"/>
      <c r="K501" s="13"/>
      <c r="L501" s="14"/>
      <c r="M501" s="15"/>
      <c r="N501" s="305"/>
      <c r="O501" s="305"/>
      <c r="P501" s="305"/>
      <c r="Q501" s="305"/>
      <c r="R501" s="305"/>
      <c r="S501" s="305"/>
    </row>
    <row r="502" spans="1:19" ht="36.75" customHeight="1">
      <c r="A502" s="101">
        <v>902</v>
      </c>
      <c r="B502" s="265" t="s">
        <v>532</v>
      </c>
      <c r="C502" s="11"/>
      <c r="D502" s="10"/>
      <c r="E502" s="127"/>
      <c r="F502" s="10" t="s">
        <v>36</v>
      </c>
      <c r="G502" s="10" t="s">
        <v>37</v>
      </c>
      <c r="H502" s="10" t="s">
        <v>38</v>
      </c>
      <c r="I502" s="297"/>
      <c r="J502" s="297"/>
      <c r="K502" s="13"/>
      <c r="L502" s="14"/>
      <c r="M502" s="15"/>
      <c r="N502" s="305"/>
      <c r="O502" s="305"/>
      <c r="P502" s="305"/>
      <c r="Q502" s="305"/>
      <c r="R502" s="305"/>
      <c r="S502" s="305"/>
    </row>
    <row r="503" spans="1:19" ht="79.5" customHeight="1">
      <c r="A503" s="101">
        <v>925</v>
      </c>
      <c r="B503" s="265" t="s">
        <v>532</v>
      </c>
      <c r="C503" s="11"/>
      <c r="D503" s="10"/>
      <c r="E503" s="127"/>
      <c r="F503" s="565" t="s">
        <v>723</v>
      </c>
      <c r="G503" s="10"/>
      <c r="H503" s="10"/>
      <c r="I503" s="297" t="s">
        <v>572</v>
      </c>
      <c r="J503" s="297" t="s">
        <v>742</v>
      </c>
      <c r="K503" s="297" t="s">
        <v>821</v>
      </c>
      <c r="L503" s="14">
        <v>610</v>
      </c>
      <c r="M503" s="15"/>
      <c r="N503" s="395">
        <v>859.4</v>
      </c>
      <c r="O503" s="305">
        <v>859.4</v>
      </c>
      <c r="P503" s="305">
        <v>873.5</v>
      </c>
      <c r="Q503" s="305">
        <v>929.5</v>
      </c>
      <c r="R503" s="305">
        <v>929.5</v>
      </c>
      <c r="S503" s="305">
        <v>929.5</v>
      </c>
    </row>
    <row r="504" spans="1:19" ht="12.75">
      <c r="A504" s="101">
        <v>925</v>
      </c>
      <c r="B504" s="265" t="s">
        <v>532</v>
      </c>
      <c r="C504" s="11"/>
      <c r="D504" s="10"/>
      <c r="E504" s="127"/>
      <c r="F504" s="565"/>
      <c r="G504" s="10"/>
      <c r="H504" s="10"/>
      <c r="I504" s="297" t="s">
        <v>572</v>
      </c>
      <c r="J504" s="297" t="s">
        <v>742</v>
      </c>
      <c r="K504" s="297" t="s">
        <v>821</v>
      </c>
      <c r="L504" s="14">
        <v>620</v>
      </c>
      <c r="M504" s="15"/>
      <c r="N504" s="395">
        <v>87.2</v>
      </c>
      <c r="O504" s="305">
        <v>87.2</v>
      </c>
      <c r="P504" s="305">
        <v>95</v>
      </c>
      <c r="Q504" s="305">
        <v>109.7</v>
      </c>
      <c r="R504" s="305">
        <v>109.7</v>
      </c>
      <c r="S504" s="305">
        <v>109.7</v>
      </c>
    </row>
    <row r="505" spans="1:19" s="322" customFormat="1" ht="388.5">
      <c r="A505" s="369">
        <v>925</v>
      </c>
      <c r="B505" s="444" t="s">
        <v>739</v>
      </c>
      <c r="C505" s="371"/>
      <c r="D505" s="337" t="s">
        <v>708</v>
      </c>
      <c r="E505" s="318"/>
      <c r="F505" s="318"/>
      <c r="G505" s="318"/>
      <c r="H505" s="318"/>
      <c r="I505" s="319"/>
      <c r="J505" s="319"/>
      <c r="K505" s="320"/>
      <c r="L505" s="321"/>
      <c r="M505" s="375"/>
      <c r="N505" s="467">
        <f aca="true" t="shared" si="57" ref="N505:S505">SUM(N506:N513)</f>
        <v>8669.9</v>
      </c>
      <c r="O505" s="467">
        <f t="shared" si="57"/>
        <v>8668.099999999999</v>
      </c>
      <c r="P505" s="467">
        <f>SUM(P506:P513)</f>
        <v>8074.700000000001</v>
      </c>
      <c r="Q505" s="467">
        <f t="shared" si="57"/>
        <v>7800.3</v>
      </c>
      <c r="R505" s="467">
        <f t="shared" si="57"/>
        <v>7920.900000000001</v>
      </c>
      <c r="S505" s="467">
        <f t="shared" si="57"/>
        <v>8048.200000000001</v>
      </c>
    </row>
    <row r="506" spans="1:19" s="303" customFormat="1" ht="33.75">
      <c r="A506" s="231">
        <v>925</v>
      </c>
      <c r="B506" s="265" t="s">
        <v>739</v>
      </c>
      <c r="C506" s="445"/>
      <c r="D506" s="299"/>
      <c r="E506" s="299"/>
      <c r="F506" s="10" t="s">
        <v>710</v>
      </c>
      <c r="G506" s="299"/>
      <c r="H506" s="299"/>
      <c r="I506" s="364" t="s">
        <v>745</v>
      </c>
      <c r="J506" s="360" t="s">
        <v>573</v>
      </c>
      <c r="K506" s="381" t="s">
        <v>822</v>
      </c>
      <c r="L506" s="381">
        <v>610</v>
      </c>
      <c r="M506" s="143"/>
      <c r="N506" s="325">
        <v>62.5</v>
      </c>
      <c r="O506" s="325">
        <v>60.7</v>
      </c>
      <c r="P506" s="325">
        <v>62.5</v>
      </c>
      <c r="Q506" s="325">
        <v>62.5</v>
      </c>
      <c r="R506" s="325">
        <v>62.5</v>
      </c>
      <c r="S506" s="325">
        <v>62.5</v>
      </c>
    </row>
    <row r="507" spans="1:19" ht="44.25" customHeight="1">
      <c r="A507" s="101">
        <v>925</v>
      </c>
      <c r="B507" s="265" t="s">
        <v>739</v>
      </c>
      <c r="C507" s="11"/>
      <c r="D507" s="10"/>
      <c r="E507" s="127"/>
      <c r="F507" s="10" t="s">
        <v>722</v>
      </c>
      <c r="G507" s="10"/>
      <c r="H507" s="10"/>
      <c r="I507" s="297"/>
      <c r="J507" s="297"/>
      <c r="K507" s="297"/>
      <c r="L507" s="297"/>
      <c r="M507" s="15"/>
      <c r="N507" s="305"/>
      <c r="O507" s="305"/>
      <c r="P507" s="305"/>
      <c r="Q507" s="305"/>
      <c r="R507" s="305"/>
      <c r="S507" s="305"/>
    </row>
    <row r="508" spans="1:19" ht="44.25" customHeight="1">
      <c r="A508" s="101">
        <v>925</v>
      </c>
      <c r="B508" s="265" t="s">
        <v>739</v>
      </c>
      <c r="C508" s="11"/>
      <c r="D508" s="10"/>
      <c r="E508" s="127"/>
      <c r="F508" s="10" t="s">
        <v>709</v>
      </c>
      <c r="G508" s="10"/>
      <c r="H508" s="10"/>
      <c r="I508" s="297"/>
      <c r="J508" s="297"/>
      <c r="K508" s="297"/>
      <c r="L508" s="297"/>
      <c r="M508" s="15"/>
      <c r="N508" s="305"/>
      <c r="O508" s="305"/>
      <c r="P508" s="305"/>
      <c r="Q508" s="305"/>
      <c r="R508" s="305"/>
      <c r="S508" s="305"/>
    </row>
    <row r="509" spans="1:19" ht="123.75">
      <c r="A509" s="101">
        <v>925</v>
      </c>
      <c r="B509" s="265" t="s">
        <v>739</v>
      </c>
      <c r="C509" s="11"/>
      <c r="D509" s="10"/>
      <c r="E509" s="127"/>
      <c r="F509" s="446" t="s">
        <v>721</v>
      </c>
      <c r="G509" s="10"/>
      <c r="H509" s="10"/>
      <c r="I509" s="297" t="s">
        <v>572</v>
      </c>
      <c r="J509" s="297" t="s">
        <v>573</v>
      </c>
      <c r="K509" s="297" t="s">
        <v>823</v>
      </c>
      <c r="L509" s="297">
        <v>610</v>
      </c>
      <c r="M509" s="15"/>
      <c r="N509" s="395">
        <v>1202.2</v>
      </c>
      <c r="O509" s="395">
        <v>1202.2</v>
      </c>
      <c r="P509" s="461">
        <f>1014.1</f>
        <v>1014.1</v>
      </c>
      <c r="Q509" s="323">
        <v>934.7</v>
      </c>
      <c r="R509" s="461">
        <v>971.5</v>
      </c>
      <c r="S509" s="461">
        <v>1010.3</v>
      </c>
    </row>
    <row r="510" spans="1:19" ht="126.75" customHeight="1">
      <c r="A510" s="101">
        <v>925</v>
      </c>
      <c r="B510" s="265" t="s">
        <v>739</v>
      </c>
      <c r="C510" s="11"/>
      <c r="D510" s="10"/>
      <c r="E510" s="127"/>
      <c r="F510" s="10" t="s">
        <v>717</v>
      </c>
      <c r="G510" s="10"/>
      <c r="H510" s="10"/>
      <c r="I510" s="297" t="s">
        <v>572</v>
      </c>
      <c r="J510" s="297" t="s">
        <v>742</v>
      </c>
      <c r="K510" s="297" t="s">
        <v>823</v>
      </c>
      <c r="L510" s="297">
        <v>610</v>
      </c>
      <c r="M510" s="15"/>
      <c r="N510" s="395">
        <v>2753</v>
      </c>
      <c r="O510" s="395">
        <v>2753</v>
      </c>
      <c r="P510" s="461">
        <f>2488.3</f>
        <v>2488.3</v>
      </c>
      <c r="Q510" s="323">
        <v>2129.5</v>
      </c>
      <c r="R510" s="461">
        <v>2213.3</v>
      </c>
      <c r="S510" s="461">
        <v>2301.8</v>
      </c>
    </row>
    <row r="511" spans="1:19" ht="92.25" customHeight="1">
      <c r="A511" s="101">
        <v>925</v>
      </c>
      <c r="B511" s="265" t="s">
        <v>739</v>
      </c>
      <c r="C511" s="11"/>
      <c r="D511" s="10"/>
      <c r="E511" s="127"/>
      <c r="F511" s="10" t="s">
        <v>718</v>
      </c>
      <c r="G511" s="10"/>
      <c r="H511" s="10"/>
      <c r="I511" s="297" t="s">
        <v>744</v>
      </c>
      <c r="J511" s="360" t="s">
        <v>697</v>
      </c>
      <c r="K511" s="381" t="s">
        <v>824</v>
      </c>
      <c r="L511" s="381">
        <v>610</v>
      </c>
      <c r="M511" s="15"/>
      <c r="N511" s="461">
        <v>17.7</v>
      </c>
      <c r="O511" s="461">
        <v>17.7</v>
      </c>
      <c r="P511" s="461"/>
      <c r="Q511" s="461"/>
      <c r="R511" s="461"/>
      <c r="S511" s="461"/>
    </row>
    <row r="512" spans="1:19" ht="44.25" customHeight="1">
      <c r="A512" s="101">
        <v>925</v>
      </c>
      <c r="B512" s="265" t="s">
        <v>739</v>
      </c>
      <c r="C512" s="11"/>
      <c r="D512" s="10"/>
      <c r="E512" s="127"/>
      <c r="F512" s="10" t="s">
        <v>719</v>
      </c>
      <c r="G512" s="10"/>
      <c r="H512" s="10"/>
      <c r="I512" s="297">
        <v>10</v>
      </c>
      <c r="J512" s="360" t="s">
        <v>697</v>
      </c>
      <c r="K512" s="381" t="s">
        <v>825</v>
      </c>
      <c r="L512" s="381">
        <v>240</v>
      </c>
      <c r="M512" s="15"/>
      <c r="N512" s="395">
        <v>69.6</v>
      </c>
      <c r="O512" s="395">
        <v>69.6</v>
      </c>
      <c r="P512" s="491">
        <f>66.7</f>
        <v>66.7</v>
      </c>
      <c r="Q512" s="323">
        <v>69</v>
      </c>
      <c r="R512" s="323">
        <v>69</v>
      </c>
      <c r="S512" s="323">
        <v>69</v>
      </c>
    </row>
    <row r="513" spans="1:19" ht="103.5" customHeight="1">
      <c r="A513" s="101">
        <v>925</v>
      </c>
      <c r="B513" s="265" t="s">
        <v>739</v>
      </c>
      <c r="C513" s="11"/>
      <c r="D513" s="10"/>
      <c r="E513" s="127"/>
      <c r="F513" s="10" t="s">
        <v>720</v>
      </c>
      <c r="G513" s="10"/>
      <c r="H513" s="10"/>
      <c r="I513" s="297">
        <v>10</v>
      </c>
      <c r="J513" s="360" t="s">
        <v>697</v>
      </c>
      <c r="K513" s="381" t="s">
        <v>825</v>
      </c>
      <c r="L513" s="381">
        <v>310</v>
      </c>
      <c r="M513" s="15"/>
      <c r="N513" s="395">
        <v>4564.9</v>
      </c>
      <c r="O513" s="395">
        <v>4564.9</v>
      </c>
      <c r="P513" s="491">
        <f>4443.1</f>
        <v>4443.1</v>
      </c>
      <c r="Q513" s="323">
        <v>4604.6</v>
      </c>
      <c r="R513" s="323">
        <v>4604.6</v>
      </c>
      <c r="S513" s="323">
        <v>4604.6</v>
      </c>
    </row>
    <row r="514" spans="1:19" ht="357">
      <c r="A514" s="87">
        <v>902</v>
      </c>
      <c r="B514" s="429" t="s">
        <v>535</v>
      </c>
      <c r="C514" s="433" t="s">
        <v>534</v>
      </c>
      <c r="D514" s="336" t="s">
        <v>533</v>
      </c>
      <c r="E514" s="377" t="s">
        <v>70</v>
      </c>
      <c r="F514" s="40"/>
      <c r="G514" s="40"/>
      <c r="H514" s="40"/>
      <c r="I514" s="34"/>
      <c r="J514" s="34"/>
      <c r="K514" s="35"/>
      <c r="L514" s="36"/>
      <c r="M514" s="41"/>
      <c r="N514" s="331">
        <f aca="true" t="shared" si="58" ref="N514:S514">SUM(N515:N525)</f>
        <v>36463.4</v>
      </c>
      <c r="O514" s="331">
        <f t="shared" si="58"/>
        <v>34708.899999999994</v>
      </c>
      <c r="P514" s="331">
        <f t="shared" si="58"/>
        <v>34679.299999999996</v>
      </c>
      <c r="Q514" s="331">
        <f t="shared" si="58"/>
        <v>36358</v>
      </c>
      <c r="R514" s="331">
        <f t="shared" si="58"/>
        <v>37811.6</v>
      </c>
      <c r="S514" s="331">
        <f t="shared" si="58"/>
        <v>39322.2</v>
      </c>
    </row>
    <row r="515" spans="1:19" ht="36" customHeight="1">
      <c r="A515" s="101">
        <v>902</v>
      </c>
      <c r="B515" s="265" t="s">
        <v>536</v>
      </c>
      <c r="C515" s="11"/>
      <c r="D515" s="10"/>
      <c r="E515" s="10"/>
      <c r="F515" s="10" t="s">
        <v>58</v>
      </c>
      <c r="G515" s="10" t="s">
        <v>218</v>
      </c>
      <c r="H515" s="10" t="s">
        <v>59</v>
      </c>
      <c r="I515" s="297" t="s">
        <v>572</v>
      </c>
      <c r="J515" s="297" t="s">
        <v>572</v>
      </c>
      <c r="K515" s="13" t="s">
        <v>304</v>
      </c>
      <c r="L515" s="14">
        <v>240</v>
      </c>
      <c r="M515" s="15">
        <v>310</v>
      </c>
      <c r="N515" s="461">
        <v>0.8</v>
      </c>
      <c r="O515" s="461">
        <v>0</v>
      </c>
      <c r="P515" s="461">
        <f>12.2</f>
        <v>12.2</v>
      </c>
      <c r="Q515" s="461">
        <v>21.9</v>
      </c>
      <c r="R515" s="461">
        <v>21.9</v>
      </c>
      <c r="S515" s="461">
        <v>21.9</v>
      </c>
    </row>
    <row r="516" spans="1:19" ht="67.5">
      <c r="A516" s="101">
        <v>902</v>
      </c>
      <c r="B516" s="265" t="s">
        <v>536</v>
      </c>
      <c r="C516" s="11"/>
      <c r="D516" s="10"/>
      <c r="E516" s="10"/>
      <c r="F516" s="10" t="s">
        <v>305</v>
      </c>
      <c r="G516" s="10" t="s">
        <v>306</v>
      </c>
      <c r="H516" s="10" t="s">
        <v>307</v>
      </c>
      <c r="I516" s="297" t="s">
        <v>744</v>
      </c>
      <c r="J516" s="297" t="s">
        <v>697</v>
      </c>
      <c r="K516" s="13" t="s">
        <v>28</v>
      </c>
      <c r="L516" s="14">
        <v>310</v>
      </c>
      <c r="M516" s="15">
        <v>0</v>
      </c>
      <c r="N516" s="305">
        <v>5.2</v>
      </c>
      <c r="O516" s="305">
        <v>5.2</v>
      </c>
      <c r="P516" s="305">
        <v>5.2</v>
      </c>
      <c r="Q516" s="305">
        <v>5.2</v>
      </c>
      <c r="R516" s="305">
        <v>5.2</v>
      </c>
      <c r="S516" s="305">
        <v>5.2</v>
      </c>
    </row>
    <row r="517" spans="1:19" ht="36" customHeight="1">
      <c r="A517" s="101">
        <v>902</v>
      </c>
      <c r="B517" s="265" t="s">
        <v>536</v>
      </c>
      <c r="C517" s="11"/>
      <c r="D517" s="10"/>
      <c r="E517" s="10"/>
      <c r="F517" s="54" t="s">
        <v>384</v>
      </c>
      <c r="G517" s="54" t="s">
        <v>165</v>
      </c>
      <c r="H517" s="54" t="s">
        <v>125</v>
      </c>
      <c r="I517" s="297" t="s">
        <v>744</v>
      </c>
      <c r="J517" s="297" t="s">
        <v>677</v>
      </c>
      <c r="K517" s="13" t="s">
        <v>89</v>
      </c>
      <c r="L517" s="14">
        <v>310</v>
      </c>
      <c r="M517" s="15">
        <v>0</v>
      </c>
      <c r="N517" s="305">
        <v>561</v>
      </c>
      <c r="O517" s="305">
        <v>469.1</v>
      </c>
      <c r="P517" s="305"/>
      <c r="Q517" s="305"/>
      <c r="R517" s="305"/>
      <c r="S517" s="305"/>
    </row>
    <row r="518" spans="1:19" ht="56.25" customHeight="1">
      <c r="A518" s="101">
        <v>902</v>
      </c>
      <c r="B518" s="265" t="s">
        <v>536</v>
      </c>
      <c r="C518" s="11"/>
      <c r="D518" s="10"/>
      <c r="E518" s="10"/>
      <c r="F518" s="10" t="s">
        <v>728</v>
      </c>
      <c r="G518" s="10" t="s">
        <v>154</v>
      </c>
      <c r="H518" s="10" t="s">
        <v>280</v>
      </c>
      <c r="I518" s="297" t="s">
        <v>744</v>
      </c>
      <c r="J518" s="297" t="s">
        <v>697</v>
      </c>
      <c r="K518" s="13" t="s">
        <v>300</v>
      </c>
      <c r="L518" s="14">
        <v>240</v>
      </c>
      <c r="M518" s="15"/>
      <c r="N518" s="305">
        <v>273.1</v>
      </c>
      <c r="O518" s="305">
        <v>242.7</v>
      </c>
      <c r="P518" s="305">
        <f>261.2</f>
        <v>261.2</v>
      </c>
      <c r="Q518" s="305">
        <v>268.5</v>
      </c>
      <c r="R518" s="305">
        <v>279.3</v>
      </c>
      <c r="S518" s="305">
        <v>290.5</v>
      </c>
    </row>
    <row r="519" spans="1:19" ht="36.75" customHeight="1">
      <c r="A519" s="101">
        <v>902</v>
      </c>
      <c r="B519" s="265" t="s">
        <v>536</v>
      </c>
      <c r="C519" s="11"/>
      <c r="D519" s="10"/>
      <c r="E519" s="10"/>
      <c r="F519" s="10" t="s">
        <v>737</v>
      </c>
      <c r="G519" s="10" t="s">
        <v>282</v>
      </c>
      <c r="H519" s="10" t="s">
        <v>283</v>
      </c>
      <c r="I519" s="297" t="s">
        <v>744</v>
      </c>
      <c r="J519" s="297" t="s">
        <v>697</v>
      </c>
      <c r="K519" s="13" t="s">
        <v>300</v>
      </c>
      <c r="L519" s="14">
        <v>310</v>
      </c>
      <c r="M519" s="15"/>
      <c r="N519" s="305">
        <v>17255.5</v>
      </c>
      <c r="O519" s="305">
        <v>16164.6</v>
      </c>
      <c r="P519" s="305">
        <f>17414.5</f>
        <v>17414.5</v>
      </c>
      <c r="Q519" s="305">
        <v>17907</v>
      </c>
      <c r="R519" s="305">
        <v>18623.4</v>
      </c>
      <c r="S519" s="305">
        <v>19368.1</v>
      </c>
    </row>
    <row r="520" spans="1:19" ht="35.25" customHeight="1">
      <c r="A520" s="101">
        <v>902</v>
      </c>
      <c r="B520" s="265" t="s">
        <v>536</v>
      </c>
      <c r="C520" s="11"/>
      <c r="D520" s="10"/>
      <c r="E520" s="127"/>
      <c r="F520" s="10" t="s">
        <v>36</v>
      </c>
      <c r="G520" s="10" t="s">
        <v>37</v>
      </c>
      <c r="H520" s="10" t="s">
        <v>38</v>
      </c>
      <c r="I520" s="297" t="s">
        <v>744</v>
      </c>
      <c r="J520" s="297" t="s">
        <v>697</v>
      </c>
      <c r="K520" s="13" t="s">
        <v>301</v>
      </c>
      <c r="L520" s="14">
        <v>240</v>
      </c>
      <c r="M520" s="15"/>
      <c r="N520" s="305">
        <v>184.5</v>
      </c>
      <c r="O520" s="305">
        <v>183.4</v>
      </c>
      <c r="P520" s="305">
        <f>166.9</f>
        <v>166.9</v>
      </c>
      <c r="Q520" s="305">
        <v>190.2</v>
      </c>
      <c r="R520" s="305">
        <v>197.8</v>
      </c>
      <c r="S520" s="305">
        <v>205.7</v>
      </c>
    </row>
    <row r="521" spans="1:19" ht="56.25">
      <c r="A521" s="101">
        <v>902</v>
      </c>
      <c r="B521" s="265" t="s">
        <v>536</v>
      </c>
      <c r="C521" s="11"/>
      <c r="D521" s="10"/>
      <c r="E521" s="127"/>
      <c r="F521" s="10" t="s">
        <v>284</v>
      </c>
      <c r="G521" s="10" t="s">
        <v>111</v>
      </c>
      <c r="H521" s="10" t="s">
        <v>285</v>
      </c>
      <c r="I521" s="297" t="s">
        <v>744</v>
      </c>
      <c r="J521" s="297" t="s">
        <v>697</v>
      </c>
      <c r="K521" s="13" t="s">
        <v>301</v>
      </c>
      <c r="L521" s="14">
        <v>320</v>
      </c>
      <c r="M521" s="15"/>
      <c r="N521" s="305">
        <v>17771.7</v>
      </c>
      <c r="O521" s="305">
        <v>17346.6</v>
      </c>
      <c r="P521" s="305">
        <f>16256.7</f>
        <v>16256.7</v>
      </c>
      <c r="Q521" s="305">
        <v>17653.4</v>
      </c>
      <c r="R521" s="305">
        <v>18359.7</v>
      </c>
      <c r="S521" s="305">
        <v>19093.5</v>
      </c>
    </row>
    <row r="522" spans="1:19" ht="81" customHeight="1">
      <c r="A522" s="101">
        <v>902</v>
      </c>
      <c r="B522" s="265" t="s">
        <v>536</v>
      </c>
      <c r="C522" s="11"/>
      <c r="D522" s="10"/>
      <c r="E522" s="127"/>
      <c r="F522" s="10" t="s">
        <v>179</v>
      </c>
      <c r="G522" s="10" t="s">
        <v>154</v>
      </c>
      <c r="H522" s="10" t="s">
        <v>188</v>
      </c>
      <c r="I522" s="297" t="s">
        <v>744</v>
      </c>
      <c r="J522" s="297" t="s">
        <v>697</v>
      </c>
      <c r="K522" s="10" t="s">
        <v>827</v>
      </c>
      <c r="L522" s="14">
        <v>240</v>
      </c>
      <c r="M522" s="32"/>
      <c r="N522" s="305">
        <v>11</v>
      </c>
      <c r="O522" s="305">
        <v>2.2</v>
      </c>
      <c r="P522" s="305">
        <f>3.8</f>
        <v>3.8</v>
      </c>
      <c r="Q522" s="305">
        <v>2.3</v>
      </c>
      <c r="R522" s="305">
        <v>2.3</v>
      </c>
      <c r="S522" s="305">
        <v>2.4</v>
      </c>
    </row>
    <row r="523" spans="1:19" ht="57.75" customHeight="1">
      <c r="A523" s="101">
        <v>902</v>
      </c>
      <c r="B523" s="265" t="s">
        <v>536</v>
      </c>
      <c r="C523" s="11"/>
      <c r="D523" s="10"/>
      <c r="E523" s="127"/>
      <c r="F523" s="10" t="s">
        <v>48</v>
      </c>
      <c r="G523" s="10" t="s">
        <v>181</v>
      </c>
      <c r="H523" s="10" t="s">
        <v>189</v>
      </c>
      <c r="I523" s="297" t="s">
        <v>744</v>
      </c>
      <c r="J523" s="297" t="s">
        <v>697</v>
      </c>
      <c r="K523" s="10" t="s">
        <v>827</v>
      </c>
      <c r="L523" s="14">
        <v>310</v>
      </c>
      <c r="M523" s="32"/>
      <c r="N523" s="305">
        <v>185.5</v>
      </c>
      <c r="O523" s="305">
        <v>141.2</v>
      </c>
      <c r="P523" s="305">
        <f>253</f>
        <v>253</v>
      </c>
      <c r="Q523" s="305">
        <v>150.5</v>
      </c>
      <c r="R523" s="305">
        <v>156.6</v>
      </c>
      <c r="S523" s="305">
        <v>162.9</v>
      </c>
    </row>
    <row r="524" spans="1:19" ht="67.5">
      <c r="A524" s="101">
        <v>902</v>
      </c>
      <c r="B524" s="265" t="s">
        <v>536</v>
      </c>
      <c r="C524" s="11"/>
      <c r="D524" s="10"/>
      <c r="E524" s="127"/>
      <c r="F524" s="10" t="s">
        <v>71</v>
      </c>
      <c r="G524" s="10" t="s">
        <v>181</v>
      </c>
      <c r="H524" s="10" t="s">
        <v>186</v>
      </c>
      <c r="I524" s="297" t="s">
        <v>744</v>
      </c>
      <c r="J524" s="297" t="s">
        <v>697</v>
      </c>
      <c r="K524" s="10" t="s">
        <v>826</v>
      </c>
      <c r="L524" s="14">
        <v>240</v>
      </c>
      <c r="M524" s="32"/>
      <c r="N524" s="305">
        <v>8.6</v>
      </c>
      <c r="O524" s="305">
        <v>1.6</v>
      </c>
      <c r="P524" s="305">
        <f>3.1</f>
        <v>3.1</v>
      </c>
      <c r="Q524" s="305">
        <v>1.7</v>
      </c>
      <c r="R524" s="305">
        <v>1.7</v>
      </c>
      <c r="S524" s="305">
        <v>1.8</v>
      </c>
    </row>
    <row r="525" spans="1:19" ht="12.75">
      <c r="A525" s="101">
        <v>902</v>
      </c>
      <c r="B525" s="265" t="s">
        <v>536</v>
      </c>
      <c r="C525" s="11"/>
      <c r="D525" s="10"/>
      <c r="E525" s="10"/>
      <c r="F525" s="10"/>
      <c r="G525" s="10"/>
      <c r="H525" s="10"/>
      <c r="I525" s="297" t="s">
        <v>744</v>
      </c>
      <c r="J525" s="297" t="s">
        <v>697</v>
      </c>
      <c r="K525" s="10" t="s">
        <v>826</v>
      </c>
      <c r="L525" s="14">
        <v>320</v>
      </c>
      <c r="M525" s="32"/>
      <c r="N525" s="305">
        <v>206.5</v>
      </c>
      <c r="O525" s="305">
        <v>152.3</v>
      </c>
      <c r="P525" s="305">
        <f>302.7</f>
        <v>302.7</v>
      </c>
      <c r="Q525" s="305">
        <v>157.3</v>
      </c>
      <c r="R525" s="305">
        <v>163.7</v>
      </c>
      <c r="S525" s="305">
        <v>170.2</v>
      </c>
    </row>
    <row r="526" spans="1:19" ht="115.5">
      <c r="A526" s="87">
        <v>902</v>
      </c>
      <c r="B526" s="429" t="s">
        <v>537</v>
      </c>
      <c r="C526" s="433" t="s">
        <v>538</v>
      </c>
      <c r="D526" s="336" t="s">
        <v>398</v>
      </c>
      <c r="E526" s="377" t="s">
        <v>70</v>
      </c>
      <c r="F526" s="571"/>
      <c r="G526" s="571"/>
      <c r="H526" s="571"/>
      <c r="I526" s="571"/>
      <c r="J526" s="571"/>
      <c r="K526" s="571"/>
      <c r="L526" s="571"/>
      <c r="M526" s="41"/>
      <c r="N526" s="324">
        <f aca="true" t="shared" si="59" ref="N526:S526">SUM(N527:N528)</f>
        <v>68.6</v>
      </c>
      <c r="O526" s="324">
        <f t="shared" si="59"/>
        <v>0</v>
      </c>
      <c r="P526" s="324">
        <f t="shared" si="59"/>
        <v>195.6</v>
      </c>
      <c r="Q526" s="324">
        <f t="shared" si="59"/>
        <v>195.6</v>
      </c>
      <c r="R526" s="324">
        <f t="shared" si="59"/>
        <v>195.6</v>
      </c>
      <c r="S526" s="324">
        <f t="shared" si="59"/>
        <v>195.6</v>
      </c>
    </row>
    <row r="527" spans="1:19" ht="45">
      <c r="A527" s="101">
        <v>902</v>
      </c>
      <c r="B527" s="265" t="s">
        <v>537</v>
      </c>
      <c r="C527" s="11"/>
      <c r="D527" s="10"/>
      <c r="E527" s="10"/>
      <c r="F527" s="10" t="s">
        <v>76</v>
      </c>
      <c r="G527" s="10" t="s">
        <v>87</v>
      </c>
      <c r="H527" s="10" t="s">
        <v>78</v>
      </c>
      <c r="I527" s="297" t="s">
        <v>697</v>
      </c>
      <c r="J527" s="297" t="s">
        <v>743</v>
      </c>
      <c r="K527" s="13" t="s">
        <v>347</v>
      </c>
      <c r="L527" s="14">
        <v>240</v>
      </c>
      <c r="M527" s="15">
        <v>0</v>
      </c>
      <c r="N527" s="305">
        <v>68.6</v>
      </c>
      <c r="O527" s="305">
        <v>0</v>
      </c>
      <c r="P527" s="305">
        <v>195.6</v>
      </c>
      <c r="Q527" s="305">
        <v>195.6</v>
      </c>
      <c r="R527" s="305">
        <v>195.6</v>
      </c>
      <c r="S527" s="305">
        <v>195.6</v>
      </c>
    </row>
    <row r="528" spans="1:19" ht="126" customHeight="1">
      <c r="A528" s="101">
        <v>902</v>
      </c>
      <c r="B528" s="265" t="s">
        <v>537</v>
      </c>
      <c r="C528" s="11"/>
      <c r="D528" s="10"/>
      <c r="E528" s="10"/>
      <c r="F528" s="10" t="s">
        <v>116</v>
      </c>
      <c r="G528" s="10" t="s">
        <v>118</v>
      </c>
      <c r="H528" s="10" t="s">
        <v>117</v>
      </c>
      <c r="I528" s="12"/>
      <c r="J528" s="12"/>
      <c r="K528" s="13"/>
      <c r="L528" s="14"/>
      <c r="M528" s="15"/>
      <c r="N528" s="305"/>
      <c r="O528" s="305"/>
      <c r="P528" s="305"/>
      <c r="Q528" s="305"/>
      <c r="R528" s="305"/>
      <c r="S528" s="305"/>
    </row>
    <row r="529" spans="1:19" ht="26.25" customHeight="1">
      <c r="A529" s="101">
        <v>902</v>
      </c>
      <c r="B529" s="265" t="s">
        <v>537</v>
      </c>
      <c r="C529" s="11"/>
      <c r="D529" s="10"/>
      <c r="E529" s="10"/>
      <c r="F529" s="10" t="s">
        <v>351</v>
      </c>
      <c r="G529" s="10" t="s">
        <v>218</v>
      </c>
      <c r="H529" s="10" t="s">
        <v>352</v>
      </c>
      <c r="I529" s="12"/>
      <c r="J529" s="12"/>
      <c r="K529" s="13"/>
      <c r="L529" s="14"/>
      <c r="M529" s="15"/>
      <c r="N529" s="305"/>
      <c r="O529" s="305"/>
      <c r="P529" s="305"/>
      <c r="Q529" s="305"/>
      <c r="R529" s="305"/>
      <c r="S529" s="305"/>
    </row>
    <row r="530" spans="1:19" ht="29.25" customHeight="1">
      <c r="A530" s="101">
        <v>902</v>
      </c>
      <c r="B530" s="265" t="s">
        <v>537</v>
      </c>
      <c r="C530" s="11"/>
      <c r="D530" s="10"/>
      <c r="E530" s="10"/>
      <c r="F530" s="10" t="s">
        <v>58</v>
      </c>
      <c r="G530" s="10" t="s">
        <v>218</v>
      </c>
      <c r="H530" s="10" t="s">
        <v>59</v>
      </c>
      <c r="I530" s="12"/>
      <c r="J530" s="12"/>
      <c r="K530" s="13"/>
      <c r="L530" s="14"/>
      <c r="M530" s="15"/>
      <c r="N530" s="305"/>
      <c r="O530" s="305"/>
      <c r="P530" s="305"/>
      <c r="Q530" s="305"/>
      <c r="R530" s="305"/>
      <c r="S530" s="305"/>
    </row>
    <row r="531" spans="1:19" ht="114" customHeight="1">
      <c r="A531" s="101">
        <v>902</v>
      </c>
      <c r="B531" s="265" t="s">
        <v>537</v>
      </c>
      <c r="C531" s="11"/>
      <c r="D531" s="10"/>
      <c r="E531" s="10"/>
      <c r="F531" s="10" t="s">
        <v>44</v>
      </c>
      <c r="G531" s="10" t="s">
        <v>181</v>
      </c>
      <c r="H531" s="10" t="s">
        <v>40</v>
      </c>
      <c r="I531" s="12"/>
      <c r="J531" s="12"/>
      <c r="K531" s="13"/>
      <c r="L531" s="14"/>
      <c r="M531" s="15"/>
      <c r="N531" s="305"/>
      <c r="O531" s="305"/>
      <c r="P531" s="305"/>
      <c r="Q531" s="305"/>
      <c r="R531" s="305"/>
      <c r="S531" s="305"/>
    </row>
    <row r="532" spans="1:19" ht="73.5" customHeight="1">
      <c r="A532" s="101">
        <v>902</v>
      </c>
      <c r="B532" s="265" t="s">
        <v>537</v>
      </c>
      <c r="C532" s="11"/>
      <c r="D532" s="10"/>
      <c r="E532" s="10"/>
      <c r="F532" s="10" t="s">
        <v>276</v>
      </c>
      <c r="G532" s="10" t="s">
        <v>111</v>
      </c>
      <c r="H532" s="10" t="s">
        <v>149</v>
      </c>
      <c r="I532" s="12"/>
      <c r="J532" s="12"/>
      <c r="K532" s="13"/>
      <c r="L532" s="14"/>
      <c r="M532" s="15"/>
      <c r="N532" s="305"/>
      <c r="O532" s="305"/>
      <c r="P532" s="305"/>
      <c r="Q532" s="305"/>
      <c r="R532" s="305"/>
      <c r="S532" s="305"/>
    </row>
    <row r="533" spans="1:19" ht="84.75" customHeight="1">
      <c r="A533" s="87">
        <v>902</v>
      </c>
      <c r="B533" s="429" t="s">
        <v>539</v>
      </c>
      <c r="C533" s="433" t="s">
        <v>540</v>
      </c>
      <c r="D533" s="336" t="s">
        <v>403</v>
      </c>
      <c r="E533" s="377" t="s">
        <v>70</v>
      </c>
      <c r="F533" s="571"/>
      <c r="G533" s="571"/>
      <c r="H533" s="571"/>
      <c r="I533" s="571"/>
      <c r="J533" s="571"/>
      <c r="K533" s="571"/>
      <c r="L533" s="571"/>
      <c r="M533" s="41"/>
      <c r="N533" s="324">
        <f aca="true" t="shared" si="60" ref="N533:S533">SUM(N534:N538)</f>
        <v>0</v>
      </c>
      <c r="O533" s="324">
        <f t="shared" si="60"/>
        <v>0</v>
      </c>
      <c r="P533" s="324">
        <f t="shared" si="60"/>
        <v>500</v>
      </c>
      <c r="Q533" s="324">
        <f t="shared" si="60"/>
        <v>0</v>
      </c>
      <c r="R533" s="324">
        <f t="shared" si="60"/>
        <v>0</v>
      </c>
      <c r="S533" s="324">
        <f t="shared" si="60"/>
        <v>0</v>
      </c>
    </row>
    <row r="534" spans="1:19" ht="47.25" customHeight="1">
      <c r="A534" s="101">
        <v>902</v>
      </c>
      <c r="B534" s="265" t="s">
        <v>539</v>
      </c>
      <c r="C534" s="11"/>
      <c r="D534" s="10"/>
      <c r="E534" s="10"/>
      <c r="F534" s="10" t="s">
        <v>76</v>
      </c>
      <c r="G534" s="10" t="s">
        <v>87</v>
      </c>
      <c r="H534" s="10" t="s">
        <v>78</v>
      </c>
      <c r="I534" s="364" t="s">
        <v>678</v>
      </c>
      <c r="J534" s="364" t="s">
        <v>678</v>
      </c>
      <c r="K534" s="165" t="s">
        <v>373</v>
      </c>
      <c r="L534" s="124">
        <v>610</v>
      </c>
      <c r="M534" s="143">
        <v>0</v>
      </c>
      <c r="N534" s="325">
        <v>0</v>
      </c>
      <c r="O534" s="325">
        <v>0</v>
      </c>
      <c r="P534" s="325">
        <v>500</v>
      </c>
      <c r="Q534" s="325"/>
      <c r="R534" s="325"/>
      <c r="S534" s="325"/>
    </row>
    <row r="535" spans="1:19" ht="35.25" customHeight="1">
      <c r="A535" s="101">
        <v>902</v>
      </c>
      <c r="B535" s="265" t="s">
        <v>539</v>
      </c>
      <c r="C535" s="11"/>
      <c r="D535" s="10"/>
      <c r="E535" s="10"/>
      <c r="F535" s="10" t="s">
        <v>351</v>
      </c>
      <c r="G535" s="10" t="s">
        <v>218</v>
      </c>
      <c r="H535" s="10" t="s">
        <v>352</v>
      </c>
      <c r="I535" s="12"/>
      <c r="J535" s="12"/>
      <c r="K535" s="13"/>
      <c r="L535" s="14"/>
      <c r="M535" s="15"/>
      <c r="N535" s="305"/>
      <c r="O535" s="305"/>
      <c r="P535" s="305"/>
      <c r="Q535" s="305"/>
      <c r="R535" s="305"/>
      <c r="S535" s="305"/>
    </row>
    <row r="536" spans="1:19" ht="35.25" customHeight="1">
      <c r="A536" s="101">
        <v>902</v>
      </c>
      <c r="B536" s="265" t="s">
        <v>539</v>
      </c>
      <c r="C536" s="11"/>
      <c r="D536" s="10"/>
      <c r="E536" s="10"/>
      <c r="F536" s="10" t="s">
        <v>58</v>
      </c>
      <c r="G536" s="10" t="s">
        <v>218</v>
      </c>
      <c r="H536" s="10" t="s">
        <v>59</v>
      </c>
      <c r="I536" s="12"/>
      <c r="J536" s="12"/>
      <c r="K536" s="13"/>
      <c r="L536" s="14"/>
      <c r="M536" s="15"/>
      <c r="N536" s="305"/>
      <c r="O536" s="305"/>
      <c r="P536" s="305"/>
      <c r="Q536" s="305"/>
      <c r="R536" s="305"/>
      <c r="S536" s="305"/>
    </row>
    <row r="537" spans="1:19" ht="69" customHeight="1">
      <c r="A537" s="101">
        <v>902</v>
      </c>
      <c r="B537" s="265" t="s">
        <v>539</v>
      </c>
      <c r="C537" s="11"/>
      <c r="D537" s="10"/>
      <c r="E537" s="10"/>
      <c r="F537" s="10" t="s">
        <v>114</v>
      </c>
      <c r="G537" s="10" t="s">
        <v>181</v>
      </c>
      <c r="H537" s="10" t="s">
        <v>115</v>
      </c>
      <c r="I537" s="12"/>
      <c r="J537" s="12"/>
      <c r="K537" s="13"/>
      <c r="L537" s="14"/>
      <c r="M537" s="15"/>
      <c r="N537" s="305"/>
      <c r="O537" s="305"/>
      <c r="P537" s="305"/>
      <c r="Q537" s="305"/>
      <c r="R537" s="305"/>
      <c r="S537" s="305"/>
    </row>
    <row r="538" spans="1:19" ht="39" customHeight="1">
      <c r="A538" s="101">
        <v>902</v>
      </c>
      <c r="B538" s="265" t="s">
        <v>539</v>
      </c>
      <c r="C538" s="11"/>
      <c r="D538" s="10"/>
      <c r="E538" s="127"/>
      <c r="F538" s="54" t="s">
        <v>384</v>
      </c>
      <c r="G538" s="54" t="s">
        <v>165</v>
      </c>
      <c r="H538" s="54" t="s">
        <v>125</v>
      </c>
      <c r="I538" s="12"/>
      <c r="J538" s="12"/>
      <c r="K538" s="13"/>
      <c r="L538" s="14"/>
      <c r="M538" s="15"/>
      <c r="N538" s="305"/>
      <c r="O538" s="305"/>
      <c r="P538" s="305"/>
      <c r="Q538" s="305"/>
      <c r="R538" s="305"/>
      <c r="S538" s="305"/>
    </row>
    <row r="539" spans="1:19" s="322" customFormat="1" ht="194.25" customHeight="1">
      <c r="A539" s="369">
        <v>925</v>
      </c>
      <c r="B539" s="444" t="s">
        <v>711</v>
      </c>
      <c r="C539" s="371"/>
      <c r="D539" s="337" t="s">
        <v>850</v>
      </c>
      <c r="E539" s="318"/>
      <c r="F539" s="318"/>
      <c r="G539" s="318"/>
      <c r="H539" s="318"/>
      <c r="I539" s="319"/>
      <c r="J539" s="319"/>
      <c r="K539" s="320"/>
      <c r="L539" s="321"/>
      <c r="M539" s="375"/>
      <c r="N539" s="467">
        <f aca="true" t="shared" si="61" ref="N539:S539">SUM(N540:N542)</f>
        <v>965.8</v>
      </c>
      <c r="O539" s="467">
        <f t="shared" si="61"/>
        <v>965.8</v>
      </c>
      <c r="P539" s="467">
        <f>SUM(P540:P542)</f>
        <v>757.3</v>
      </c>
      <c r="Q539" s="467">
        <f t="shared" si="61"/>
        <v>1199.6</v>
      </c>
      <c r="R539" s="467">
        <f t="shared" si="61"/>
        <v>1199.6</v>
      </c>
      <c r="S539" s="467">
        <f t="shared" si="61"/>
        <v>1199.6</v>
      </c>
    </row>
    <row r="540" spans="1:19" ht="156" customHeight="1">
      <c r="A540" s="101"/>
      <c r="B540" s="265"/>
      <c r="C540" s="11"/>
      <c r="D540" s="10"/>
      <c r="E540" s="127"/>
      <c r="F540" s="565" t="s">
        <v>716</v>
      </c>
      <c r="G540" s="54"/>
      <c r="H540" s="54"/>
      <c r="I540" s="297" t="s">
        <v>572</v>
      </c>
      <c r="J540" s="381" t="s">
        <v>742</v>
      </c>
      <c r="K540" s="381" t="s">
        <v>828</v>
      </c>
      <c r="L540" s="382">
        <v>610</v>
      </c>
      <c r="M540" s="15"/>
      <c r="N540" s="395">
        <v>229.9</v>
      </c>
      <c r="O540" s="395">
        <v>229.9</v>
      </c>
      <c r="P540" s="323">
        <v>336.6</v>
      </c>
      <c r="Q540" s="323">
        <v>778.9</v>
      </c>
      <c r="R540" s="323">
        <v>778.9</v>
      </c>
      <c r="S540" s="323">
        <v>778.9</v>
      </c>
    </row>
    <row r="541" spans="1:19" ht="12.75">
      <c r="A541" s="101"/>
      <c r="B541" s="265"/>
      <c r="C541" s="11"/>
      <c r="D541" s="10"/>
      <c r="E541" s="127"/>
      <c r="F541" s="565"/>
      <c r="G541" s="54"/>
      <c r="H541" s="54"/>
      <c r="I541" s="297" t="s">
        <v>572</v>
      </c>
      <c r="J541" s="381" t="s">
        <v>742</v>
      </c>
      <c r="K541" s="381" t="s">
        <v>828</v>
      </c>
      <c r="L541" s="382">
        <v>620</v>
      </c>
      <c r="M541" s="15"/>
      <c r="N541" s="395">
        <v>721.3</v>
      </c>
      <c r="O541" s="395">
        <v>721.3</v>
      </c>
      <c r="P541" s="323">
        <v>420.7</v>
      </c>
      <c r="Q541" s="323">
        <v>420.7</v>
      </c>
      <c r="R541" s="323">
        <v>420.7</v>
      </c>
      <c r="S541" s="323">
        <v>420.7</v>
      </c>
    </row>
    <row r="542" spans="1:19" ht="12.75">
      <c r="A542" s="101"/>
      <c r="B542" s="265"/>
      <c r="C542" s="11"/>
      <c r="D542" s="10"/>
      <c r="E542" s="127"/>
      <c r="F542" s="565"/>
      <c r="G542" s="54"/>
      <c r="H542" s="54"/>
      <c r="I542" s="297" t="s">
        <v>572</v>
      </c>
      <c r="J542" s="381" t="s">
        <v>742</v>
      </c>
      <c r="K542" s="381" t="s">
        <v>828</v>
      </c>
      <c r="L542" s="382">
        <v>240</v>
      </c>
      <c r="M542" s="15"/>
      <c r="N542" s="395">
        <v>14.6</v>
      </c>
      <c r="O542" s="395">
        <v>14.6</v>
      </c>
      <c r="P542" s="323"/>
      <c r="Q542" s="323"/>
      <c r="R542" s="461"/>
      <c r="S542" s="461"/>
    </row>
    <row r="543" spans="1:19" ht="13.5" customHeight="1">
      <c r="A543" s="425">
        <v>902</v>
      </c>
      <c r="B543" s="426" t="s">
        <v>478</v>
      </c>
      <c r="C543" s="447"/>
      <c r="D543" s="569" t="s">
        <v>405</v>
      </c>
      <c r="E543" s="569"/>
      <c r="F543" s="569"/>
      <c r="G543" s="569"/>
      <c r="H543" s="569"/>
      <c r="I543" s="569"/>
      <c r="J543" s="569"/>
      <c r="K543" s="428"/>
      <c r="L543" s="428"/>
      <c r="M543" s="428"/>
      <c r="N543" s="470">
        <f aca="true" t="shared" si="62" ref="N543:S543">SUM(N544)</f>
        <v>2671.2</v>
      </c>
      <c r="O543" s="470">
        <f t="shared" si="62"/>
        <v>2671.2</v>
      </c>
      <c r="P543" s="470">
        <f t="shared" si="62"/>
        <v>0</v>
      </c>
      <c r="Q543" s="470">
        <f t="shared" si="62"/>
        <v>0</v>
      </c>
      <c r="R543" s="470">
        <f t="shared" si="62"/>
        <v>0</v>
      </c>
      <c r="S543" s="470">
        <f t="shared" si="62"/>
        <v>0</v>
      </c>
    </row>
    <row r="544" spans="1:19" ht="36.75" customHeight="1">
      <c r="A544" s="87">
        <v>902</v>
      </c>
      <c r="B544" s="429" t="s">
        <v>478</v>
      </c>
      <c r="C544" s="433" t="s">
        <v>541</v>
      </c>
      <c r="D544" s="336" t="s">
        <v>570</v>
      </c>
      <c r="E544" s="40" t="s">
        <v>70</v>
      </c>
      <c r="F544" s="52"/>
      <c r="G544" s="52"/>
      <c r="H544" s="52"/>
      <c r="I544" s="52"/>
      <c r="J544" s="52"/>
      <c r="K544" s="52"/>
      <c r="L544" s="52"/>
      <c r="M544" s="52"/>
      <c r="N544" s="324">
        <f aca="true" t="shared" si="63" ref="N544:S544">SUM(N545:N551)</f>
        <v>2671.2</v>
      </c>
      <c r="O544" s="324">
        <f t="shared" si="63"/>
        <v>2671.2</v>
      </c>
      <c r="P544" s="324">
        <f t="shared" si="63"/>
        <v>0</v>
      </c>
      <c r="Q544" s="324">
        <f t="shared" si="63"/>
        <v>0</v>
      </c>
      <c r="R544" s="324">
        <f t="shared" si="63"/>
        <v>0</v>
      </c>
      <c r="S544" s="324">
        <f t="shared" si="63"/>
        <v>0</v>
      </c>
    </row>
    <row r="545" spans="1:19" ht="48" customHeight="1">
      <c r="A545" s="101">
        <v>902</v>
      </c>
      <c r="B545" s="265" t="s">
        <v>478</v>
      </c>
      <c r="C545" s="11"/>
      <c r="D545" s="32"/>
      <c r="E545" s="32"/>
      <c r="F545" s="10" t="s">
        <v>76</v>
      </c>
      <c r="G545" s="10" t="s">
        <v>155</v>
      </c>
      <c r="H545" s="10" t="s">
        <v>78</v>
      </c>
      <c r="I545" s="364" t="s">
        <v>697</v>
      </c>
      <c r="J545" s="364" t="s">
        <v>743</v>
      </c>
      <c r="K545" s="123" t="s">
        <v>51</v>
      </c>
      <c r="L545" s="124">
        <v>240</v>
      </c>
      <c r="M545" s="143"/>
      <c r="N545" s="325">
        <v>139.5</v>
      </c>
      <c r="O545" s="325">
        <v>139.5</v>
      </c>
      <c r="P545" s="325"/>
      <c r="Q545" s="325"/>
      <c r="R545" s="325"/>
      <c r="S545" s="325"/>
    </row>
    <row r="546" spans="1:19" ht="28.5" customHeight="1">
      <c r="A546" s="101">
        <v>902</v>
      </c>
      <c r="B546" s="265" t="s">
        <v>478</v>
      </c>
      <c r="C546" s="11"/>
      <c r="D546" s="32"/>
      <c r="E546" s="32"/>
      <c r="F546" s="10" t="s">
        <v>351</v>
      </c>
      <c r="G546" s="10" t="s">
        <v>332</v>
      </c>
      <c r="H546" s="10" t="s">
        <v>352</v>
      </c>
      <c r="I546" s="364" t="s">
        <v>678</v>
      </c>
      <c r="J546" s="364" t="s">
        <v>573</v>
      </c>
      <c r="K546" s="123" t="s">
        <v>56</v>
      </c>
      <c r="L546" s="124">
        <v>610</v>
      </c>
      <c r="M546" s="143"/>
      <c r="N546" s="325">
        <v>1671.8</v>
      </c>
      <c r="O546" s="325">
        <v>1671.8</v>
      </c>
      <c r="P546" s="325"/>
      <c r="Q546" s="325"/>
      <c r="R546" s="325"/>
      <c r="S546" s="325"/>
    </row>
    <row r="547" spans="1:19" ht="26.25" customHeight="1">
      <c r="A547" s="101">
        <v>902</v>
      </c>
      <c r="B547" s="265" t="s">
        <v>478</v>
      </c>
      <c r="C547" s="11"/>
      <c r="D547" s="32"/>
      <c r="E547" s="32"/>
      <c r="F547" s="10" t="s">
        <v>58</v>
      </c>
      <c r="G547" s="10" t="s">
        <v>332</v>
      </c>
      <c r="H547" s="10" t="s">
        <v>59</v>
      </c>
      <c r="I547" s="364" t="s">
        <v>678</v>
      </c>
      <c r="J547" s="364" t="s">
        <v>742</v>
      </c>
      <c r="K547" s="123" t="s">
        <v>56</v>
      </c>
      <c r="L547" s="124">
        <v>610</v>
      </c>
      <c r="M547" s="143"/>
      <c r="N547" s="325">
        <v>859.9</v>
      </c>
      <c r="O547" s="325">
        <v>859.9</v>
      </c>
      <c r="P547" s="325"/>
      <c r="Q547" s="325"/>
      <c r="R547" s="325"/>
      <c r="S547" s="325"/>
    </row>
    <row r="548" spans="1:19" ht="67.5" customHeight="1">
      <c r="A548" s="101">
        <v>902</v>
      </c>
      <c r="B548" s="265" t="s">
        <v>478</v>
      </c>
      <c r="C548" s="11"/>
      <c r="D548" s="32"/>
      <c r="E548" s="32"/>
      <c r="F548" s="10" t="s">
        <v>276</v>
      </c>
      <c r="G548" s="10" t="s">
        <v>111</v>
      </c>
      <c r="H548" s="10" t="s">
        <v>149</v>
      </c>
      <c r="I548" s="122"/>
      <c r="J548" s="122"/>
      <c r="K548" s="123"/>
      <c r="L548" s="124"/>
      <c r="M548" s="143"/>
      <c r="N548" s="325"/>
      <c r="O548" s="325"/>
      <c r="P548" s="325"/>
      <c r="Q548" s="325"/>
      <c r="R548" s="325"/>
      <c r="S548" s="325"/>
    </row>
    <row r="549" spans="1:19" ht="69" customHeight="1">
      <c r="A549" s="101">
        <v>902</v>
      </c>
      <c r="B549" s="265" t="s">
        <v>478</v>
      </c>
      <c r="C549" s="11"/>
      <c r="D549" s="32"/>
      <c r="E549" s="32"/>
      <c r="F549" s="10" t="s">
        <v>10</v>
      </c>
      <c r="G549" s="10" t="s">
        <v>165</v>
      </c>
      <c r="H549" s="10" t="s">
        <v>131</v>
      </c>
      <c r="I549" s="122"/>
      <c r="J549" s="122"/>
      <c r="K549" s="123"/>
      <c r="L549" s="124"/>
      <c r="M549" s="143"/>
      <c r="N549" s="325"/>
      <c r="O549" s="325"/>
      <c r="P549" s="325"/>
      <c r="Q549" s="325"/>
      <c r="R549" s="325"/>
      <c r="S549" s="325"/>
    </row>
    <row r="550" spans="1:19" ht="91.5" customHeight="1">
      <c r="A550" s="101">
        <v>902</v>
      </c>
      <c r="B550" s="265" t="s">
        <v>478</v>
      </c>
      <c r="C550" s="11"/>
      <c r="D550" s="32"/>
      <c r="E550" s="32"/>
      <c r="F550" s="162" t="s">
        <v>66</v>
      </c>
      <c r="G550" s="10" t="s">
        <v>317</v>
      </c>
      <c r="H550" s="10" t="s">
        <v>67</v>
      </c>
      <c r="I550" s="12"/>
      <c r="J550" s="12"/>
      <c r="K550" s="13"/>
      <c r="L550" s="14"/>
      <c r="M550" s="15"/>
      <c r="N550" s="305"/>
      <c r="O550" s="305"/>
      <c r="P550" s="305"/>
      <c r="Q550" s="305"/>
      <c r="R550" s="305"/>
      <c r="S550" s="305"/>
    </row>
    <row r="551" spans="1:19" ht="56.25">
      <c r="A551" s="101">
        <v>902</v>
      </c>
      <c r="B551" s="265" t="s">
        <v>478</v>
      </c>
      <c r="C551" s="11"/>
      <c r="D551" s="32"/>
      <c r="E551" s="32"/>
      <c r="F551" s="10" t="s">
        <v>129</v>
      </c>
      <c r="G551" s="10" t="s">
        <v>165</v>
      </c>
      <c r="H551" s="10" t="s">
        <v>130</v>
      </c>
      <c r="I551" s="12"/>
      <c r="J551" s="12"/>
      <c r="K551" s="13"/>
      <c r="L551" s="14"/>
      <c r="M551" s="15"/>
      <c r="N551" s="305"/>
      <c r="O551" s="305"/>
      <c r="P551" s="305"/>
      <c r="Q551" s="305"/>
      <c r="R551" s="305"/>
      <c r="S551" s="305"/>
    </row>
    <row r="552" spans="1:19" ht="24.75" customHeight="1">
      <c r="A552" s="448"/>
      <c r="B552" s="449" t="s">
        <v>542</v>
      </c>
      <c r="C552" s="450"/>
      <c r="D552" s="572" t="s">
        <v>543</v>
      </c>
      <c r="E552" s="572"/>
      <c r="F552" s="572"/>
      <c r="G552" s="572"/>
      <c r="H552" s="572"/>
      <c r="I552" s="572"/>
      <c r="J552" s="572"/>
      <c r="K552" s="341"/>
      <c r="L552" s="341"/>
      <c r="M552" s="341"/>
      <c r="N552" s="327">
        <f aca="true" t="shared" si="64" ref="N552:S552">SUM(N554+N563)</f>
        <v>356998.5</v>
      </c>
      <c r="O552" s="327">
        <f t="shared" si="64"/>
        <v>356998.5</v>
      </c>
      <c r="P552" s="327">
        <f t="shared" si="64"/>
        <v>342733.5</v>
      </c>
      <c r="Q552" s="327">
        <f t="shared" si="64"/>
        <v>350612.4</v>
      </c>
      <c r="R552" s="327">
        <f t="shared" si="64"/>
        <v>350612.4</v>
      </c>
      <c r="S552" s="327">
        <f t="shared" si="64"/>
        <v>350612.4</v>
      </c>
    </row>
    <row r="553" spans="1:19" ht="83.25" customHeight="1">
      <c r="A553" s="425"/>
      <c r="B553" s="426" t="s">
        <v>544</v>
      </c>
      <c r="C553" s="447"/>
      <c r="D553" s="569" t="s">
        <v>545</v>
      </c>
      <c r="E553" s="569"/>
      <c r="F553" s="569"/>
      <c r="G553" s="569"/>
      <c r="H553" s="569"/>
      <c r="I553" s="569"/>
      <c r="J553" s="569"/>
      <c r="K553" s="569"/>
      <c r="L553" s="428"/>
      <c r="M553" s="428"/>
      <c r="N553" s="328">
        <f aca="true" t="shared" si="65" ref="N553:S553">SUM(N554)</f>
        <v>89743</v>
      </c>
      <c r="O553" s="328">
        <f t="shared" si="65"/>
        <v>89743</v>
      </c>
      <c r="P553" s="328">
        <f t="shared" si="65"/>
        <v>88902.59999999999</v>
      </c>
      <c r="Q553" s="328">
        <f t="shared" si="65"/>
        <v>90506.90000000001</v>
      </c>
      <c r="R553" s="328">
        <f t="shared" si="65"/>
        <v>90506.90000000001</v>
      </c>
      <c r="S553" s="328">
        <f t="shared" si="65"/>
        <v>90506.90000000001</v>
      </c>
    </row>
    <row r="554" spans="1:19" ht="283.5">
      <c r="A554" s="87"/>
      <c r="B554" s="429" t="s">
        <v>544</v>
      </c>
      <c r="C554" s="433" t="s">
        <v>546</v>
      </c>
      <c r="D554" s="336" t="s">
        <v>545</v>
      </c>
      <c r="E554" s="40" t="s">
        <v>70</v>
      </c>
      <c r="F554" s="52"/>
      <c r="G554" s="52"/>
      <c r="H554" s="52"/>
      <c r="I554" s="52"/>
      <c r="J554" s="52"/>
      <c r="K554" s="52"/>
      <c r="L554" s="52"/>
      <c r="M554" s="52"/>
      <c r="N554" s="324">
        <f aca="true" t="shared" si="66" ref="N554:S554">SUM(N555:N562)</f>
        <v>89743</v>
      </c>
      <c r="O554" s="324">
        <f t="shared" si="66"/>
        <v>89743</v>
      </c>
      <c r="P554" s="324">
        <f t="shared" si="66"/>
        <v>88902.59999999999</v>
      </c>
      <c r="Q554" s="324">
        <f t="shared" si="66"/>
        <v>90506.90000000001</v>
      </c>
      <c r="R554" s="324">
        <f t="shared" si="66"/>
        <v>90506.90000000001</v>
      </c>
      <c r="S554" s="324">
        <f t="shared" si="66"/>
        <v>90506.90000000001</v>
      </c>
    </row>
    <row r="555" spans="1:19" ht="45" customHeight="1">
      <c r="A555" s="101">
        <v>902</v>
      </c>
      <c r="B555" s="265" t="s">
        <v>544</v>
      </c>
      <c r="C555" s="11"/>
      <c r="D555" s="32"/>
      <c r="E555" s="32"/>
      <c r="F555" s="10" t="s">
        <v>76</v>
      </c>
      <c r="G555" s="10" t="s">
        <v>550</v>
      </c>
      <c r="H555" s="10" t="s">
        <v>78</v>
      </c>
      <c r="I555" s="480" t="s">
        <v>572</v>
      </c>
      <c r="J555" s="480" t="s">
        <v>678</v>
      </c>
      <c r="K555" s="481" t="s">
        <v>49</v>
      </c>
      <c r="L555" s="482">
        <v>110</v>
      </c>
      <c r="M555" s="483"/>
      <c r="N555" s="484">
        <v>1243</v>
      </c>
      <c r="O555" s="484">
        <v>1243</v>
      </c>
      <c r="P555" s="325"/>
      <c r="Q555" s="325"/>
      <c r="R555" s="325"/>
      <c r="S555" s="325"/>
    </row>
    <row r="556" spans="1:19" ht="34.5" customHeight="1">
      <c r="A556" s="101">
        <v>902</v>
      </c>
      <c r="B556" s="265" t="s">
        <v>544</v>
      </c>
      <c r="C556" s="11"/>
      <c r="D556" s="32"/>
      <c r="E556" s="32"/>
      <c r="F556" s="10" t="s">
        <v>351</v>
      </c>
      <c r="G556" s="10" t="s">
        <v>321</v>
      </c>
      <c r="H556" s="10" t="s">
        <v>352</v>
      </c>
      <c r="I556" s="480" t="s">
        <v>572</v>
      </c>
      <c r="J556" s="480" t="s">
        <v>678</v>
      </c>
      <c r="K556" s="481" t="s">
        <v>49</v>
      </c>
      <c r="L556" s="482">
        <v>240</v>
      </c>
      <c r="M556" s="483"/>
      <c r="N556" s="484">
        <v>74.3</v>
      </c>
      <c r="O556" s="484">
        <v>74.3</v>
      </c>
      <c r="P556" s="485"/>
      <c r="Q556" s="485"/>
      <c r="R556" s="485"/>
      <c r="S556" s="485"/>
    </row>
    <row r="557" spans="1:19" ht="36.75" customHeight="1">
      <c r="A557" s="101">
        <v>902</v>
      </c>
      <c r="B557" s="265" t="s">
        <v>544</v>
      </c>
      <c r="C557" s="11"/>
      <c r="D557" s="32"/>
      <c r="E557" s="32"/>
      <c r="F557" s="10" t="s">
        <v>58</v>
      </c>
      <c r="G557" s="10" t="s">
        <v>321</v>
      </c>
      <c r="H557" s="10" t="s">
        <v>59</v>
      </c>
      <c r="I557" s="122"/>
      <c r="J557" s="122"/>
      <c r="K557" s="123"/>
      <c r="L557" s="124"/>
      <c r="M557" s="143"/>
      <c r="N557" s="325"/>
      <c r="O557" s="325"/>
      <c r="P557" s="325"/>
      <c r="Q557" s="325"/>
      <c r="R557" s="325"/>
      <c r="S557" s="325"/>
    </row>
    <row r="558" spans="1:19" ht="58.5" customHeight="1">
      <c r="A558" s="101">
        <v>902</v>
      </c>
      <c r="B558" s="265" t="s">
        <v>544</v>
      </c>
      <c r="C558" s="11"/>
      <c r="D558" s="32"/>
      <c r="E558" s="32"/>
      <c r="F558" s="10" t="s">
        <v>289</v>
      </c>
      <c r="G558" s="10" t="s">
        <v>165</v>
      </c>
      <c r="H558" s="10" t="s">
        <v>144</v>
      </c>
      <c r="I558" s="122"/>
      <c r="J558" s="122"/>
      <c r="K558" s="123"/>
      <c r="L558" s="124"/>
      <c r="M558" s="143"/>
      <c r="N558" s="325"/>
      <c r="O558" s="325"/>
      <c r="P558" s="325"/>
      <c r="Q558" s="325"/>
      <c r="R558" s="325"/>
      <c r="S558" s="325"/>
    </row>
    <row r="559" spans="1:19" ht="45">
      <c r="A559" s="101">
        <v>902</v>
      </c>
      <c r="B559" s="265" t="s">
        <v>544</v>
      </c>
      <c r="C559" s="11"/>
      <c r="D559" s="32"/>
      <c r="E559" s="32"/>
      <c r="F559" s="10" t="s">
        <v>15</v>
      </c>
      <c r="G559" s="10" t="s">
        <v>176</v>
      </c>
      <c r="H559" s="10" t="s">
        <v>208</v>
      </c>
      <c r="I559" s="122"/>
      <c r="J559" s="122"/>
      <c r="K559" s="123"/>
      <c r="L559" s="124"/>
      <c r="M559" s="143"/>
      <c r="N559" s="325"/>
      <c r="O559" s="325"/>
      <c r="P559" s="325"/>
      <c r="Q559" s="325"/>
      <c r="R559" s="325"/>
      <c r="S559" s="325"/>
    </row>
    <row r="560" spans="1:19" ht="47.25" customHeight="1">
      <c r="A560" s="101">
        <v>902</v>
      </c>
      <c r="B560" s="265" t="s">
        <v>544</v>
      </c>
      <c r="C560" s="11"/>
      <c r="D560" s="32"/>
      <c r="E560" s="32"/>
      <c r="F560" s="10" t="s">
        <v>381</v>
      </c>
      <c r="G560" s="10" t="s">
        <v>176</v>
      </c>
      <c r="H560" s="10" t="s">
        <v>377</v>
      </c>
      <c r="I560" s="122"/>
      <c r="J560" s="122"/>
      <c r="K560" s="123"/>
      <c r="L560" s="124"/>
      <c r="M560" s="143"/>
      <c r="N560" s="325"/>
      <c r="O560" s="325"/>
      <c r="P560" s="325"/>
      <c r="Q560" s="325"/>
      <c r="R560" s="325"/>
      <c r="S560" s="325"/>
    </row>
    <row r="561" spans="1:19" ht="155.25" customHeight="1">
      <c r="A561" s="101">
        <v>925</v>
      </c>
      <c r="B561" s="265" t="s">
        <v>544</v>
      </c>
      <c r="C561" s="11"/>
      <c r="D561" s="32"/>
      <c r="E561" s="32"/>
      <c r="F561" s="561" t="s">
        <v>715</v>
      </c>
      <c r="G561" s="10" t="s">
        <v>764</v>
      </c>
      <c r="H561" s="10" t="s">
        <v>829</v>
      </c>
      <c r="I561" s="364" t="s">
        <v>572</v>
      </c>
      <c r="J561" s="360" t="s">
        <v>742</v>
      </c>
      <c r="K561" s="381" t="s">
        <v>830</v>
      </c>
      <c r="L561" s="382">
        <v>610</v>
      </c>
      <c r="M561" s="143"/>
      <c r="N561" s="395">
        <v>71775.1</v>
      </c>
      <c r="O561" s="395">
        <v>71775.1</v>
      </c>
      <c r="P561" s="323">
        <v>72285.9</v>
      </c>
      <c r="Q561" s="323">
        <v>73590.1</v>
      </c>
      <c r="R561" s="323">
        <v>73590.1</v>
      </c>
      <c r="S561" s="323">
        <v>73590.1</v>
      </c>
    </row>
    <row r="562" spans="1:19" ht="12.75">
      <c r="A562" s="101">
        <v>925</v>
      </c>
      <c r="B562" s="265" t="s">
        <v>544</v>
      </c>
      <c r="C562" s="11"/>
      <c r="D562" s="32"/>
      <c r="E562" s="32"/>
      <c r="F562" s="562"/>
      <c r="G562" s="10"/>
      <c r="H562" s="10"/>
      <c r="I562" s="364" t="s">
        <v>572</v>
      </c>
      <c r="J562" s="360" t="s">
        <v>742</v>
      </c>
      <c r="K562" s="381" t="s">
        <v>830</v>
      </c>
      <c r="L562" s="382">
        <v>620</v>
      </c>
      <c r="M562" s="143"/>
      <c r="N562" s="395">
        <v>16650.6</v>
      </c>
      <c r="O562" s="395">
        <v>16650.6</v>
      </c>
      <c r="P562" s="323">
        <v>16616.7</v>
      </c>
      <c r="Q562" s="323">
        <v>16916.8</v>
      </c>
      <c r="R562" s="323">
        <v>16916.8</v>
      </c>
      <c r="S562" s="323">
        <v>16916.8</v>
      </c>
    </row>
    <row r="563" spans="1:19" ht="92.25" customHeight="1">
      <c r="A563" s="425"/>
      <c r="B563" s="426" t="s">
        <v>547</v>
      </c>
      <c r="C563" s="447"/>
      <c r="D563" s="569" t="s">
        <v>548</v>
      </c>
      <c r="E563" s="569"/>
      <c r="F563" s="569"/>
      <c r="G563" s="569"/>
      <c r="H563" s="569"/>
      <c r="I563" s="569"/>
      <c r="J563" s="569"/>
      <c r="K563" s="428"/>
      <c r="L563" s="428"/>
      <c r="M563" s="428"/>
      <c r="N563" s="328">
        <f aca="true" t="shared" si="67" ref="N563:S563">SUM(N564+N573)</f>
        <v>267255.5</v>
      </c>
      <c r="O563" s="328">
        <f t="shared" si="67"/>
        <v>267255.5</v>
      </c>
      <c r="P563" s="328">
        <f t="shared" si="67"/>
        <v>253830.9</v>
      </c>
      <c r="Q563" s="328">
        <f t="shared" si="67"/>
        <v>260105.5</v>
      </c>
      <c r="R563" s="328">
        <f t="shared" si="67"/>
        <v>260105.5</v>
      </c>
      <c r="S563" s="328">
        <f t="shared" si="67"/>
        <v>260105.5</v>
      </c>
    </row>
    <row r="564" spans="1:19" ht="288.75" customHeight="1">
      <c r="A564" s="87"/>
      <c r="B564" s="429" t="s">
        <v>547</v>
      </c>
      <c r="C564" s="433" t="s">
        <v>549</v>
      </c>
      <c r="D564" s="336" t="s">
        <v>548</v>
      </c>
      <c r="E564" s="40" t="s">
        <v>70</v>
      </c>
      <c r="F564" s="52"/>
      <c r="G564" s="52"/>
      <c r="H564" s="52"/>
      <c r="I564" s="52"/>
      <c r="J564" s="52"/>
      <c r="K564" s="52"/>
      <c r="L564" s="52"/>
      <c r="M564" s="52"/>
      <c r="N564" s="324">
        <f aca="true" t="shared" si="68" ref="N564:S564">SUM(N565:N572)</f>
        <v>112932.2</v>
      </c>
      <c r="O564" s="324">
        <f t="shared" si="68"/>
        <v>112932.2</v>
      </c>
      <c r="P564" s="324">
        <f t="shared" si="68"/>
        <v>111707.1</v>
      </c>
      <c r="Q564" s="324">
        <f t="shared" si="68"/>
        <v>113599.3</v>
      </c>
      <c r="R564" s="324">
        <f t="shared" si="68"/>
        <v>113599.3</v>
      </c>
      <c r="S564" s="324">
        <f t="shared" si="68"/>
        <v>113599.3</v>
      </c>
    </row>
    <row r="565" spans="1:19" ht="45">
      <c r="A565" s="101">
        <v>902</v>
      </c>
      <c r="B565" s="265" t="s">
        <v>547</v>
      </c>
      <c r="C565" s="11"/>
      <c r="D565" s="32"/>
      <c r="E565" s="32"/>
      <c r="F565" s="10" t="s">
        <v>76</v>
      </c>
      <c r="G565" s="10" t="s">
        <v>550</v>
      </c>
      <c r="H565" s="10" t="s">
        <v>78</v>
      </c>
      <c r="I565" s="364" t="s">
        <v>572</v>
      </c>
      <c r="J565" s="364" t="s">
        <v>678</v>
      </c>
      <c r="K565" s="123" t="s">
        <v>49</v>
      </c>
      <c r="L565" s="124">
        <v>110</v>
      </c>
      <c r="M565" s="143"/>
      <c r="N565" s="325">
        <v>1564.3</v>
      </c>
      <c r="O565" s="325">
        <v>1564.3</v>
      </c>
      <c r="P565" s="325"/>
      <c r="Q565" s="325"/>
      <c r="R565" s="325"/>
      <c r="S565" s="325"/>
    </row>
    <row r="566" spans="1:19" ht="34.5" customHeight="1">
      <c r="A566" s="101">
        <v>902</v>
      </c>
      <c r="B566" s="265" t="s">
        <v>547</v>
      </c>
      <c r="C566" s="11"/>
      <c r="D566" s="32"/>
      <c r="E566" s="32"/>
      <c r="F566" s="10" t="s">
        <v>351</v>
      </c>
      <c r="G566" s="10" t="s">
        <v>321</v>
      </c>
      <c r="H566" s="10" t="s">
        <v>352</v>
      </c>
      <c r="I566" s="364" t="s">
        <v>572</v>
      </c>
      <c r="J566" s="364" t="s">
        <v>678</v>
      </c>
      <c r="K566" s="123" t="s">
        <v>49</v>
      </c>
      <c r="L566" s="124">
        <v>240</v>
      </c>
      <c r="M566" s="143"/>
      <c r="N566" s="325">
        <v>93.5</v>
      </c>
      <c r="O566" s="325">
        <v>93.5</v>
      </c>
      <c r="P566" s="325"/>
      <c r="Q566" s="325"/>
      <c r="R566" s="325"/>
      <c r="S566" s="325"/>
    </row>
    <row r="567" spans="1:19" ht="35.25" customHeight="1">
      <c r="A567" s="101">
        <v>902</v>
      </c>
      <c r="B567" s="265" t="s">
        <v>547</v>
      </c>
      <c r="C567" s="11"/>
      <c r="D567" s="32"/>
      <c r="E567" s="32"/>
      <c r="F567" s="10" t="s">
        <v>58</v>
      </c>
      <c r="G567" s="10" t="s">
        <v>321</v>
      </c>
      <c r="H567" s="10" t="s">
        <v>59</v>
      </c>
      <c r="I567" s="122"/>
      <c r="J567" s="122"/>
      <c r="K567" s="123"/>
      <c r="L567" s="124"/>
      <c r="M567" s="143"/>
      <c r="N567" s="325"/>
      <c r="O567" s="325"/>
      <c r="P567" s="325"/>
      <c r="Q567" s="325"/>
      <c r="R567" s="325"/>
      <c r="S567" s="325"/>
    </row>
    <row r="568" spans="1:19" ht="56.25">
      <c r="A568" s="101">
        <v>902</v>
      </c>
      <c r="B568" s="265" t="s">
        <v>547</v>
      </c>
      <c r="C568" s="11"/>
      <c r="D568" s="32"/>
      <c r="E568" s="32"/>
      <c r="F568" s="10" t="s">
        <v>289</v>
      </c>
      <c r="G568" s="10" t="s">
        <v>165</v>
      </c>
      <c r="H568" s="10" t="s">
        <v>144</v>
      </c>
      <c r="I568" s="122"/>
      <c r="J568" s="122"/>
      <c r="K568" s="123"/>
      <c r="L568" s="124"/>
      <c r="M568" s="143"/>
      <c r="N568" s="325"/>
      <c r="O568" s="325"/>
      <c r="P568" s="325"/>
      <c r="Q568" s="325"/>
      <c r="R568" s="325"/>
      <c r="S568" s="325"/>
    </row>
    <row r="569" spans="1:19" ht="45">
      <c r="A569" s="101">
        <v>902</v>
      </c>
      <c r="B569" s="265" t="s">
        <v>547</v>
      </c>
      <c r="C569" s="11"/>
      <c r="D569" s="32"/>
      <c r="E569" s="32"/>
      <c r="F569" s="10" t="s">
        <v>15</v>
      </c>
      <c r="G569" s="10" t="s">
        <v>176</v>
      </c>
      <c r="H569" s="10" t="s">
        <v>208</v>
      </c>
      <c r="I569" s="122"/>
      <c r="J569" s="122"/>
      <c r="K569" s="123"/>
      <c r="L569" s="124"/>
      <c r="M569" s="143"/>
      <c r="N569" s="325"/>
      <c r="O569" s="325"/>
      <c r="P569" s="325"/>
      <c r="Q569" s="325"/>
      <c r="R569" s="325"/>
      <c r="S569" s="325"/>
    </row>
    <row r="570" spans="1:19" ht="45">
      <c r="A570" s="101">
        <v>902</v>
      </c>
      <c r="B570" s="265" t="s">
        <v>547</v>
      </c>
      <c r="C570" s="11"/>
      <c r="D570" s="32"/>
      <c r="E570" s="32"/>
      <c r="F570" s="10" t="s">
        <v>381</v>
      </c>
      <c r="G570" s="10" t="s">
        <v>176</v>
      </c>
      <c r="H570" s="10" t="s">
        <v>377</v>
      </c>
      <c r="I570" s="12"/>
      <c r="J570" s="12"/>
      <c r="K570" s="13"/>
      <c r="L570" s="14"/>
      <c r="M570" s="15"/>
      <c r="N570" s="305"/>
      <c r="O570" s="305"/>
      <c r="P570" s="305"/>
      <c r="Q570" s="305"/>
      <c r="R570" s="305"/>
      <c r="S570" s="305"/>
    </row>
    <row r="571" spans="1:19" ht="157.5" customHeight="1">
      <c r="A571" s="101">
        <v>925</v>
      </c>
      <c r="B571" s="265" t="s">
        <v>547</v>
      </c>
      <c r="C571" s="11"/>
      <c r="D571" s="32"/>
      <c r="E571" s="32"/>
      <c r="F571" s="561" t="s">
        <v>715</v>
      </c>
      <c r="G571" s="10" t="s">
        <v>165</v>
      </c>
      <c r="H571" s="362">
        <v>41027</v>
      </c>
      <c r="I571" s="297" t="s">
        <v>572</v>
      </c>
      <c r="J571" s="360" t="s">
        <v>742</v>
      </c>
      <c r="K571" s="381" t="s">
        <v>830</v>
      </c>
      <c r="L571" s="382">
        <v>610</v>
      </c>
      <c r="M571" s="15"/>
      <c r="N571" s="395">
        <v>111274.4</v>
      </c>
      <c r="O571" s="461">
        <v>111274.4</v>
      </c>
      <c r="P571" s="323">
        <v>108768.1</v>
      </c>
      <c r="Q571" s="323">
        <v>110583</v>
      </c>
      <c r="R571" s="323">
        <v>110583</v>
      </c>
      <c r="S571" s="323">
        <v>110583</v>
      </c>
    </row>
    <row r="572" spans="1:19" ht="12.75">
      <c r="A572" s="101">
        <v>925</v>
      </c>
      <c r="B572" s="265" t="s">
        <v>547</v>
      </c>
      <c r="C572" s="11"/>
      <c r="D572" s="32"/>
      <c r="E572" s="32"/>
      <c r="F572" s="562"/>
      <c r="G572" s="10"/>
      <c r="H572" s="10"/>
      <c r="I572" s="297" t="s">
        <v>572</v>
      </c>
      <c r="J572" s="381" t="s">
        <v>678</v>
      </c>
      <c r="K572" s="381" t="s">
        <v>207</v>
      </c>
      <c r="L572" s="382">
        <v>110</v>
      </c>
      <c r="M572" s="15"/>
      <c r="N572" s="395"/>
      <c r="O572" s="395"/>
      <c r="P572" s="323">
        <v>2939</v>
      </c>
      <c r="Q572" s="323">
        <v>3016.3</v>
      </c>
      <c r="R572" s="323">
        <v>3016.3</v>
      </c>
      <c r="S572" s="323">
        <v>3016.3</v>
      </c>
    </row>
    <row r="573" spans="1:19" s="316" customFormat="1" ht="294" customHeight="1">
      <c r="A573" s="369">
        <v>925</v>
      </c>
      <c r="B573" s="444" t="s">
        <v>738</v>
      </c>
      <c r="C573" s="371"/>
      <c r="D573" s="337" t="s">
        <v>707</v>
      </c>
      <c r="E573" s="318"/>
      <c r="F573" s="451"/>
      <c r="G573" s="451"/>
      <c r="H573" s="451"/>
      <c r="I573" s="452"/>
      <c r="J573" s="452"/>
      <c r="K573" s="453"/>
      <c r="L573" s="454"/>
      <c r="M573" s="455"/>
      <c r="N573" s="326">
        <f aca="true" t="shared" si="69" ref="N573:S573">SUM(N574:N575)</f>
        <v>154323.3</v>
      </c>
      <c r="O573" s="326">
        <f t="shared" si="69"/>
        <v>154323.3</v>
      </c>
      <c r="P573" s="326">
        <f t="shared" si="69"/>
        <v>142123.8</v>
      </c>
      <c r="Q573" s="326">
        <f t="shared" si="69"/>
        <v>146506.2</v>
      </c>
      <c r="R573" s="326">
        <f t="shared" si="69"/>
        <v>146506.2</v>
      </c>
      <c r="S573" s="326">
        <f t="shared" si="69"/>
        <v>146506.2</v>
      </c>
    </row>
    <row r="574" spans="1:19" ht="158.25" customHeight="1">
      <c r="A574" s="101">
        <v>925</v>
      </c>
      <c r="B574" s="265" t="s">
        <v>738</v>
      </c>
      <c r="C574" s="11"/>
      <c r="D574" s="32"/>
      <c r="E574" s="32"/>
      <c r="F574" s="565" t="s">
        <v>715</v>
      </c>
      <c r="G574" s="10"/>
      <c r="H574" s="10"/>
      <c r="I574" s="297" t="s">
        <v>572</v>
      </c>
      <c r="J574" s="360" t="s">
        <v>573</v>
      </c>
      <c r="K574" s="381" t="s">
        <v>831</v>
      </c>
      <c r="L574" s="382">
        <v>610</v>
      </c>
      <c r="M574" s="15"/>
      <c r="N574" s="468">
        <v>130617.9</v>
      </c>
      <c r="O574" s="468">
        <v>130617.9</v>
      </c>
      <c r="P574" s="469">
        <v>120853.8</v>
      </c>
      <c r="Q574" s="469">
        <v>122706.2</v>
      </c>
      <c r="R574" s="469">
        <v>122706.2</v>
      </c>
      <c r="S574" s="469">
        <v>122706.2</v>
      </c>
    </row>
    <row r="575" spans="1:19" ht="12.75">
      <c r="A575" s="101"/>
      <c r="B575" s="265"/>
      <c r="C575" s="11"/>
      <c r="D575" s="32"/>
      <c r="E575" s="32"/>
      <c r="F575" s="565"/>
      <c r="G575" s="10"/>
      <c r="H575" s="10"/>
      <c r="I575" s="297" t="s">
        <v>572</v>
      </c>
      <c r="J575" s="360" t="s">
        <v>573</v>
      </c>
      <c r="K575" s="381" t="s">
        <v>831</v>
      </c>
      <c r="L575" s="382">
        <v>620</v>
      </c>
      <c r="M575" s="15"/>
      <c r="N575" s="468">
        <v>23705.4</v>
      </c>
      <c r="O575" s="468">
        <v>23705.4</v>
      </c>
      <c r="P575" s="469">
        <v>21270</v>
      </c>
      <c r="Q575" s="469">
        <v>23800</v>
      </c>
      <c r="R575" s="469">
        <v>23800</v>
      </c>
      <c r="S575" s="469">
        <v>23800</v>
      </c>
    </row>
    <row r="576" spans="1:19" ht="39" customHeight="1">
      <c r="A576" s="448"/>
      <c r="B576" s="449" t="s">
        <v>559</v>
      </c>
      <c r="C576" s="450"/>
      <c r="D576" s="570" t="s">
        <v>560</v>
      </c>
      <c r="E576" s="570"/>
      <c r="F576" s="570"/>
      <c r="G576" s="570"/>
      <c r="H576" s="570"/>
      <c r="I576" s="570"/>
      <c r="J576" s="570"/>
      <c r="K576" s="570"/>
      <c r="L576" s="570"/>
      <c r="M576" s="570"/>
      <c r="N576" s="327">
        <f aca="true" t="shared" si="70" ref="N576:S577">+N577</f>
        <v>7362.9</v>
      </c>
      <c r="O576" s="327">
        <f t="shared" si="70"/>
        <v>7362.9</v>
      </c>
      <c r="P576" s="327">
        <f t="shared" si="70"/>
        <v>8127.1</v>
      </c>
      <c r="Q576" s="327">
        <f t="shared" si="70"/>
        <v>487.7</v>
      </c>
      <c r="R576" s="327">
        <f t="shared" si="70"/>
        <v>487.7</v>
      </c>
      <c r="S576" s="327">
        <f t="shared" si="70"/>
        <v>487.7</v>
      </c>
    </row>
    <row r="577" spans="1:19" ht="15.75" customHeight="1">
      <c r="A577" s="425"/>
      <c r="B577" s="426" t="s">
        <v>620</v>
      </c>
      <c r="C577" s="447"/>
      <c r="D577" s="569" t="s">
        <v>619</v>
      </c>
      <c r="E577" s="569"/>
      <c r="F577" s="569"/>
      <c r="G577" s="569"/>
      <c r="H577" s="569"/>
      <c r="I577" s="569"/>
      <c r="J577" s="569"/>
      <c r="K577" s="428"/>
      <c r="L577" s="428"/>
      <c r="M577" s="428"/>
      <c r="N577" s="328">
        <f t="shared" si="70"/>
        <v>7362.9</v>
      </c>
      <c r="O577" s="328">
        <f t="shared" si="70"/>
        <v>7362.9</v>
      </c>
      <c r="P577" s="328">
        <f t="shared" si="70"/>
        <v>8127.1</v>
      </c>
      <c r="Q577" s="328">
        <f t="shared" si="70"/>
        <v>487.7</v>
      </c>
      <c r="R577" s="328">
        <f t="shared" si="70"/>
        <v>487.7</v>
      </c>
      <c r="S577" s="328">
        <f t="shared" si="70"/>
        <v>487.7</v>
      </c>
    </row>
    <row r="578" spans="1:19" ht="56.25">
      <c r="A578" s="87">
        <v>905</v>
      </c>
      <c r="B578" s="429" t="s">
        <v>618</v>
      </c>
      <c r="C578" s="344"/>
      <c r="D578" s="336" t="s">
        <v>607</v>
      </c>
      <c r="E578" s="40" t="s">
        <v>70</v>
      </c>
      <c r="F578" s="52"/>
      <c r="G578" s="52"/>
      <c r="H578" s="52"/>
      <c r="I578" s="52"/>
      <c r="J578" s="52"/>
      <c r="K578" s="52"/>
      <c r="L578" s="52"/>
      <c r="M578" s="52"/>
      <c r="N578" s="324">
        <f aca="true" t="shared" si="71" ref="N578:S578">SUM(N579:N583)</f>
        <v>7362.9</v>
      </c>
      <c r="O578" s="324">
        <f t="shared" si="71"/>
        <v>7362.9</v>
      </c>
      <c r="P578" s="324">
        <f t="shared" si="71"/>
        <v>8127.1</v>
      </c>
      <c r="Q578" s="324">
        <f t="shared" si="71"/>
        <v>487.7</v>
      </c>
      <c r="R578" s="324">
        <f t="shared" si="71"/>
        <v>487.7</v>
      </c>
      <c r="S578" s="324">
        <f t="shared" si="71"/>
        <v>487.7</v>
      </c>
    </row>
    <row r="579" spans="1:19" ht="47.25" customHeight="1">
      <c r="A579" s="101">
        <v>905</v>
      </c>
      <c r="B579" s="265" t="s">
        <v>618</v>
      </c>
      <c r="C579" s="11"/>
      <c r="D579" s="32"/>
      <c r="E579" s="32"/>
      <c r="F579" s="10" t="s">
        <v>76</v>
      </c>
      <c r="G579" s="10" t="s">
        <v>608</v>
      </c>
      <c r="H579" s="10" t="s">
        <v>78</v>
      </c>
      <c r="I579" s="297" t="s">
        <v>609</v>
      </c>
      <c r="J579" s="297" t="s">
        <v>573</v>
      </c>
      <c r="K579" s="13" t="s">
        <v>610</v>
      </c>
      <c r="L579" s="14">
        <v>510</v>
      </c>
      <c r="M579" s="15"/>
      <c r="N579" s="305">
        <v>0</v>
      </c>
      <c r="O579" s="305">
        <v>0</v>
      </c>
      <c r="P579" s="305">
        <v>0</v>
      </c>
      <c r="Q579" s="305">
        <v>487.7</v>
      </c>
      <c r="R579" s="305">
        <v>487.7</v>
      </c>
      <c r="S579" s="305">
        <v>487.7</v>
      </c>
    </row>
    <row r="580" spans="1:19" ht="27" customHeight="1">
      <c r="A580" s="101">
        <v>905</v>
      </c>
      <c r="B580" s="265" t="s">
        <v>618</v>
      </c>
      <c r="C580" s="11"/>
      <c r="D580" s="32"/>
      <c r="E580" s="32"/>
      <c r="F580" s="10" t="s">
        <v>351</v>
      </c>
      <c r="G580" s="10" t="s">
        <v>616</v>
      </c>
      <c r="H580" s="10" t="s">
        <v>617</v>
      </c>
      <c r="I580" s="297" t="s">
        <v>609</v>
      </c>
      <c r="J580" s="297" t="s">
        <v>573</v>
      </c>
      <c r="K580" s="13" t="s">
        <v>611</v>
      </c>
      <c r="L580" s="14">
        <v>510</v>
      </c>
      <c r="M580" s="15"/>
      <c r="N580" s="305">
        <v>662.7</v>
      </c>
      <c r="O580" s="305">
        <v>662.7</v>
      </c>
      <c r="P580" s="305">
        <v>8127.1</v>
      </c>
      <c r="Q580" s="305">
        <v>0</v>
      </c>
      <c r="R580" s="305">
        <v>0</v>
      </c>
      <c r="S580" s="305">
        <v>0</v>
      </c>
    </row>
    <row r="581" spans="1:19" ht="36.75" customHeight="1">
      <c r="A581" s="101">
        <v>905</v>
      </c>
      <c r="B581" s="265" t="s">
        <v>618</v>
      </c>
      <c r="C581" s="11"/>
      <c r="D581" s="32"/>
      <c r="E581" s="32"/>
      <c r="F581" s="10" t="s">
        <v>58</v>
      </c>
      <c r="G581" s="10" t="s">
        <v>615</v>
      </c>
      <c r="H581" s="10" t="s">
        <v>59</v>
      </c>
      <c r="I581" s="297" t="s">
        <v>609</v>
      </c>
      <c r="J581" s="297" t="s">
        <v>573</v>
      </c>
      <c r="K581" s="13" t="s">
        <v>612</v>
      </c>
      <c r="L581" s="14">
        <v>510</v>
      </c>
      <c r="M581" s="15"/>
      <c r="N581" s="305">
        <v>6700.2</v>
      </c>
      <c r="O581" s="305">
        <v>6700.2</v>
      </c>
      <c r="P581" s="305">
        <v>0</v>
      </c>
      <c r="Q581" s="305">
        <v>0</v>
      </c>
      <c r="R581" s="305">
        <v>0</v>
      </c>
      <c r="S581" s="305">
        <v>0</v>
      </c>
    </row>
    <row r="582" spans="1:19" ht="101.25">
      <c r="A582" s="101">
        <v>905</v>
      </c>
      <c r="B582" s="265" t="s">
        <v>618</v>
      </c>
      <c r="C582" s="11"/>
      <c r="D582" s="32"/>
      <c r="E582" s="32"/>
      <c r="F582" s="10" t="s">
        <v>605</v>
      </c>
      <c r="G582" s="10" t="s">
        <v>604</v>
      </c>
      <c r="H582" s="10" t="s">
        <v>606</v>
      </c>
      <c r="I582" s="297"/>
      <c r="J582" s="297"/>
      <c r="K582" s="13"/>
      <c r="L582" s="14"/>
      <c r="M582" s="15"/>
      <c r="N582" s="305"/>
      <c r="O582" s="305"/>
      <c r="P582" s="305"/>
      <c r="Q582" s="305"/>
      <c r="R582" s="305"/>
      <c r="S582" s="305"/>
    </row>
    <row r="583" spans="1:19" ht="101.25">
      <c r="A583" s="101">
        <v>905</v>
      </c>
      <c r="B583" s="265" t="s">
        <v>618</v>
      </c>
      <c r="C583" s="135"/>
      <c r="D583" s="456"/>
      <c r="E583" s="457"/>
      <c r="F583" s="10" t="s">
        <v>613</v>
      </c>
      <c r="G583" s="10" t="s">
        <v>604</v>
      </c>
      <c r="H583" s="10" t="s">
        <v>614</v>
      </c>
      <c r="I583" s="297"/>
      <c r="J583" s="297"/>
      <c r="K583" s="13"/>
      <c r="L583" s="14"/>
      <c r="M583" s="458"/>
      <c r="N583" s="464"/>
      <c r="O583" s="464"/>
      <c r="P583" s="464"/>
      <c r="Q583" s="464"/>
      <c r="R583" s="464"/>
      <c r="S583" s="464"/>
    </row>
    <row r="584" spans="1:19" s="298" customFormat="1" ht="0.75" customHeight="1">
      <c r="A584" s="342"/>
      <c r="B584" s="343">
        <v>30530000</v>
      </c>
      <c r="C584" s="342"/>
      <c r="D584" s="343" t="s">
        <v>175</v>
      </c>
      <c r="E584" s="343"/>
      <c r="F584" s="343"/>
      <c r="G584" s="343"/>
      <c r="H584" s="343"/>
      <c r="I584" s="343"/>
      <c r="J584" s="343"/>
      <c r="K584" s="343"/>
      <c r="L584" s="343"/>
      <c r="M584" s="343"/>
      <c r="N584" s="11">
        <v>394638.1</v>
      </c>
      <c r="O584" s="11"/>
      <c r="P584" s="11">
        <v>666676.2</v>
      </c>
      <c r="Q584" s="11">
        <v>623026.2</v>
      </c>
      <c r="R584" s="11">
        <v>455897.4</v>
      </c>
      <c r="S584" s="11"/>
    </row>
    <row r="585" spans="1:19" s="338" customFormat="1" ht="12.75" customHeight="1">
      <c r="A585" s="29"/>
      <c r="B585" s="29"/>
      <c r="C585" s="29"/>
      <c r="D585" s="29"/>
      <c r="E585" s="29"/>
      <c r="F585" s="29"/>
      <c r="G585" s="29"/>
      <c r="H585" s="29"/>
      <c r="I585" s="29"/>
      <c r="J585" s="29"/>
      <c r="K585" s="29"/>
      <c r="L585" s="29"/>
      <c r="M585" s="29"/>
      <c r="N585" s="29"/>
      <c r="O585" s="29"/>
      <c r="P585" s="29"/>
      <c r="Q585" s="29"/>
      <c r="R585" s="29"/>
      <c r="S585" s="29"/>
    </row>
    <row r="586" spans="1:19" ht="57.75" customHeight="1">
      <c r="A586" s="19" t="s">
        <v>713</v>
      </c>
      <c r="B586" s="19"/>
      <c r="C586" s="309"/>
      <c r="D586" s="309"/>
      <c r="E586" s="309"/>
      <c r="Q586" s="539" t="s">
        <v>714</v>
      </c>
      <c r="R586" s="539"/>
      <c r="S586" s="24"/>
    </row>
    <row r="590" spans="4:19" ht="57.75" customHeight="1">
      <c r="D590" s="540"/>
      <c r="E590" s="540"/>
      <c r="F590" s="541"/>
      <c r="G590" s="19"/>
      <c r="N590" s="352" t="s">
        <v>740</v>
      </c>
      <c r="O590" s="352" t="s">
        <v>741</v>
      </c>
      <c r="P590" s="352">
        <v>2018</v>
      </c>
      <c r="Q590" s="352">
        <v>2019</v>
      </c>
      <c r="R590" s="352">
        <v>2020</v>
      </c>
      <c r="S590" s="352">
        <v>2021</v>
      </c>
    </row>
    <row r="591" spans="14:19" ht="12.75">
      <c r="N591" s="352"/>
      <c r="O591" s="352"/>
      <c r="P591" s="352"/>
      <c r="Q591" s="352"/>
      <c r="R591" s="352"/>
      <c r="S591" s="352"/>
    </row>
    <row r="592" spans="10:19" ht="12.75">
      <c r="J592" s="354"/>
      <c r="K592" s="354" t="s">
        <v>573</v>
      </c>
      <c r="N592" s="353">
        <f aca="true" t="shared" si="72" ref="N592:S592">+N12+N26+N239+N240+N280+N284+N319+N333+N348+N358+N394+N402+N427-N331-N332+N243</f>
        <v>101935.6</v>
      </c>
      <c r="O592" s="353">
        <f t="shared" si="72"/>
        <v>99690.70000000001</v>
      </c>
      <c r="P592" s="353">
        <f t="shared" si="72"/>
        <v>111977.4</v>
      </c>
      <c r="Q592" s="353">
        <f t="shared" si="72"/>
        <v>96153.9</v>
      </c>
      <c r="R592" s="353">
        <f t="shared" si="72"/>
        <v>94498.9</v>
      </c>
      <c r="S592" s="353">
        <f t="shared" si="72"/>
        <v>93795.29999999999</v>
      </c>
    </row>
    <row r="593" spans="10:19" ht="12.75">
      <c r="J593" s="354"/>
      <c r="K593" s="354" t="s">
        <v>742</v>
      </c>
      <c r="N593" s="353">
        <f aca="true" t="shared" si="73" ref="N593:S593">+N220</f>
        <v>9</v>
      </c>
      <c r="O593" s="353">
        <f t="shared" si="73"/>
        <v>9</v>
      </c>
      <c r="P593" s="353">
        <f t="shared" si="73"/>
        <v>9</v>
      </c>
      <c r="Q593" s="353">
        <f t="shared" si="73"/>
        <v>9</v>
      </c>
      <c r="R593" s="353">
        <f t="shared" si="73"/>
        <v>9</v>
      </c>
      <c r="S593" s="353">
        <f t="shared" si="73"/>
        <v>9</v>
      </c>
    </row>
    <row r="594" spans="10:19" ht="12.75">
      <c r="J594" s="354"/>
      <c r="K594" s="354" t="s">
        <v>677</v>
      </c>
      <c r="N594" s="353">
        <f aca="true" t="shared" si="74" ref="N594:S594">+N44+N49+N225+N209</f>
        <v>951.8</v>
      </c>
      <c r="O594" s="353">
        <f t="shared" si="74"/>
        <v>951.5999999999999</v>
      </c>
      <c r="P594" s="353">
        <f t="shared" si="74"/>
        <v>1370.8</v>
      </c>
      <c r="Q594" s="353">
        <f t="shared" si="74"/>
        <v>1246.1000000000001</v>
      </c>
      <c r="R594" s="353">
        <f t="shared" si="74"/>
        <v>656.2</v>
      </c>
      <c r="S594" s="353">
        <f t="shared" si="74"/>
        <v>656.2</v>
      </c>
    </row>
    <row r="595" spans="10:19" ht="12.75">
      <c r="J595" s="354"/>
      <c r="K595" s="354" t="s">
        <v>697</v>
      </c>
      <c r="N595" s="353">
        <f aca="true" t="shared" si="75" ref="N595:S595">+N37+N170+N175+N215+N233+N241+N457+N463+N526+N545+N331+N332</f>
        <v>11441.400000000001</v>
      </c>
      <c r="O595" s="353">
        <f t="shared" si="75"/>
        <v>11335.199999999999</v>
      </c>
      <c r="P595" s="353">
        <f t="shared" si="75"/>
        <v>7759.700000000001</v>
      </c>
      <c r="Q595" s="353">
        <f t="shared" si="75"/>
        <v>8497.2</v>
      </c>
      <c r="R595" s="353">
        <f t="shared" si="75"/>
        <v>6511.5</v>
      </c>
      <c r="S595" s="353">
        <f t="shared" si="75"/>
        <v>6466</v>
      </c>
    </row>
    <row r="596" spans="10:19" ht="12.75">
      <c r="J596" s="354"/>
      <c r="K596" s="354" t="s">
        <v>743</v>
      </c>
      <c r="N596" s="353">
        <f aca="true" t="shared" si="76" ref="N596:S596">+N470</f>
        <v>7141.2</v>
      </c>
      <c r="O596" s="353">
        <f t="shared" si="76"/>
        <v>7134.3</v>
      </c>
      <c r="P596" s="353">
        <f t="shared" si="76"/>
        <v>0</v>
      </c>
      <c r="Q596" s="353">
        <f t="shared" si="76"/>
        <v>0</v>
      </c>
      <c r="R596" s="353">
        <f t="shared" si="76"/>
        <v>0</v>
      </c>
      <c r="S596" s="353">
        <f t="shared" si="76"/>
        <v>0</v>
      </c>
    </row>
    <row r="597" spans="8:19" ht="12.75">
      <c r="H597" s="50">
        <v>569447.7</v>
      </c>
      <c r="I597" s="554">
        <v>569345.4</v>
      </c>
      <c r="J597" s="554"/>
      <c r="K597" s="354" t="s">
        <v>572</v>
      </c>
      <c r="N597" s="353">
        <f aca="true" t="shared" si="77" ref="N597:S597">+N62+N63+N64+N65+N66+N67+N68+N69+N70+N71+N72+N73+N76+N77+N78+N96+N107+N117+N128+N268+N368+N503+N504+N509+N510+N515+N539+N554+N564+N573+N74</f>
        <v>569447.7</v>
      </c>
      <c r="O597" s="353">
        <f t="shared" si="77"/>
        <v>569345.2</v>
      </c>
      <c r="P597" s="353">
        <f t="shared" si="77"/>
        <v>834528.3999999999</v>
      </c>
      <c r="Q597" s="353">
        <f t="shared" si="77"/>
        <v>956982.2</v>
      </c>
      <c r="R597" s="353">
        <f t="shared" si="77"/>
        <v>576538.2</v>
      </c>
      <c r="S597" s="353">
        <f t="shared" si="77"/>
        <v>567285.5</v>
      </c>
    </row>
    <row r="598" spans="10:21" ht="12.75">
      <c r="J598" s="354"/>
      <c r="K598" s="354" t="s">
        <v>689</v>
      </c>
      <c r="N598" s="353">
        <f aca="true" t="shared" si="78" ref="N598:S598">+N180+N190</f>
        <v>30657.499999999996</v>
      </c>
      <c r="O598" s="353">
        <f t="shared" si="78"/>
        <v>30453.699999999997</v>
      </c>
      <c r="P598" s="353">
        <f t="shared" si="78"/>
        <v>101787.69999999998</v>
      </c>
      <c r="Q598" s="353">
        <f t="shared" si="78"/>
        <v>32973.7</v>
      </c>
      <c r="R598" s="353">
        <f t="shared" si="78"/>
        <v>32973.7</v>
      </c>
      <c r="S598" s="353">
        <f t="shared" si="78"/>
        <v>32973.7</v>
      </c>
      <c r="U598" s="3">
        <v>30453.5</v>
      </c>
    </row>
    <row r="599" spans="10:21" ht="13.5" thickBot="1">
      <c r="J599" s="354"/>
      <c r="K599" s="354" t="s">
        <v>678</v>
      </c>
      <c r="N599" s="353">
        <f aca="true" t="shared" si="79" ref="N599:S599">+N164+N386+N477+N489+N499+N533+N546+N547</f>
        <v>37806</v>
      </c>
      <c r="O599" s="353">
        <f t="shared" si="79"/>
        <v>37799.200000000004</v>
      </c>
      <c r="P599" s="353">
        <f t="shared" si="79"/>
        <v>40392</v>
      </c>
      <c r="Q599" s="353">
        <f t="shared" si="79"/>
        <v>10271.1</v>
      </c>
      <c r="R599" s="353">
        <f t="shared" si="79"/>
        <v>0</v>
      </c>
      <c r="S599" s="353">
        <f t="shared" si="79"/>
        <v>0</v>
      </c>
      <c r="U599" s="3">
        <v>37799.3</v>
      </c>
    </row>
    <row r="600" spans="4:21" ht="19.5" thickBot="1">
      <c r="D600" s="285"/>
      <c r="E600" s="286"/>
      <c r="F600" s="286"/>
      <c r="J600" s="354"/>
      <c r="K600" s="354" t="s">
        <v>744</v>
      </c>
      <c r="N600" s="353">
        <f aca="true" t="shared" si="80" ref="N600:S600">+N75+N378+N387+N388+N389+N471+N490+N511+N512+N513+N516+N517+N518+N519+N520+N521+N522+N523+N524+N525</f>
        <v>48538.799999999996</v>
      </c>
      <c r="O600" s="353">
        <f t="shared" si="80"/>
        <v>46752.6</v>
      </c>
      <c r="P600" s="353">
        <f t="shared" si="80"/>
        <v>57983.9</v>
      </c>
      <c r="Q600" s="353">
        <f t="shared" si="80"/>
        <v>58575.299999999996</v>
      </c>
      <c r="R600" s="353">
        <f t="shared" si="80"/>
        <v>59094.50000000001</v>
      </c>
      <c r="S600" s="353">
        <f t="shared" si="80"/>
        <v>57528.7</v>
      </c>
      <c r="U600" s="3">
        <v>46752.59</v>
      </c>
    </row>
    <row r="601" spans="4:21" ht="19.5" thickBot="1">
      <c r="D601" s="287"/>
      <c r="E601" s="288"/>
      <c r="F601" s="288"/>
      <c r="J601" s="354"/>
      <c r="K601" s="354" t="s">
        <v>745</v>
      </c>
      <c r="N601" s="353">
        <f aca="true" t="shared" si="81" ref="N601:S601">+N249+N43+N506</f>
        <v>13700.2</v>
      </c>
      <c r="O601" s="353">
        <f t="shared" si="81"/>
        <v>13668.699999999999</v>
      </c>
      <c r="P601" s="353">
        <f t="shared" si="81"/>
        <v>18586.9</v>
      </c>
      <c r="Q601" s="353">
        <f t="shared" si="81"/>
        <v>11169.9</v>
      </c>
      <c r="R601" s="353">
        <f t="shared" si="81"/>
        <v>11169.9</v>
      </c>
      <c r="S601" s="353">
        <f t="shared" si="81"/>
        <v>11169.9</v>
      </c>
      <c r="U601" s="3">
        <v>13668.73</v>
      </c>
    </row>
    <row r="602" spans="4:19" ht="19.5" thickBot="1">
      <c r="D602" s="287"/>
      <c r="E602" s="289"/>
      <c r="F602" s="289"/>
      <c r="J602" s="354"/>
      <c r="K602" s="354" t="s">
        <v>746</v>
      </c>
      <c r="N602" s="353">
        <f aca="true" t="shared" si="82" ref="N602:S602">+N363</f>
        <v>2364.9</v>
      </c>
      <c r="O602" s="353">
        <f t="shared" si="82"/>
        <v>2364.4</v>
      </c>
      <c r="P602" s="353">
        <f t="shared" si="82"/>
        <v>3315</v>
      </c>
      <c r="Q602" s="353">
        <f t="shared" si="82"/>
        <v>3315</v>
      </c>
      <c r="R602" s="353">
        <f t="shared" si="82"/>
        <v>3315</v>
      </c>
      <c r="S602" s="353">
        <f t="shared" si="82"/>
        <v>0</v>
      </c>
    </row>
    <row r="603" spans="4:19" ht="19.5" thickBot="1">
      <c r="D603" s="287"/>
      <c r="E603" s="289"/>
      <c r="F603" s="289"/>
      <c r="J603" s="354"/>
      <c r="K603" s="354" t="s">
        <v>747</v>
      </c>
      <c r="N603" s="353">
        <f aca="true" t="shared" si="83" ref="N603:S603">+N340+N344</f>
        <v>1334.6000000000001</v>
      </c>
      <c r="O603" s="353">
        <f t="shared" si="83"/>
        <v>1334.5</v>
      </c>
      <c r="P603" s="353">
        <f t="shared" si="83"/>
        <v>8.2</v>
      </c>
      <c r="Q603" s="353">
        <f t="shared" si="83"/>
        <v>11.5</v>
      </c>
      <c r="R603" s="353">
        <f t="shared" si="83"/>
        <v>97.3</v>
      </c>
      <c r="S603" s="353">
        <f t="shared" si="83"/>
        <v>1114.5</v>
      </c>
    </row>
    <row r="604" spans="4:19" ht="19.5" thickBot="1">
      <c r="D604" s="287"/>
      <c r="E604" s="289"/>
      <c r="F604" s="289"/>
      <c r="J604" s="354"/>
      <c r="K604" s="354" t="s">
        <v>609</v>
      </c>
      <c r="N604" s="353">
        <f aca="true" t="shared" si="84" ref="N604:S604">+N576</f>
        <v>7362.9</v>
      </c>
      <c r="O604" s="353">
        <f t="shared" si="84"/>
        <v>7362.9</v>
      </c>
      <c r="P604" s="353">
        <f t="shared" si="84"/>
        <v>8127.1</v>
      </c>
      <c r="Q604" s="353">
        <f t="shared" si="84"/>
        <v>487.7</v>
      </c>
      <c r="R604" s="353">
        <f t="shared" si="84"/>
        <v>487.7</v>
      </c>
      <c r="S604" s="353">
        <f t="shared" si="84"/>
        <v>487.7</v>
      </c>
    </row>
    <row r="605" spans="4:19" ht="19.5" thickBot="1">
      <c r="D605" s="287"/>
      <c r="E605" s="289"/>
      <c r="F605" s="289"/>
      <c r="J605" s="354"/>
      <c r="K605" s="354"/>
      <c r="N605" s="352"/>
      <c r="O605" s="352"/>
      <c r="P605" s="352"/>
      <c r="Q605" s="352"/>
      <c r="R605" s="352"/>
      <c r="S605" s="352"/>
    </row>
    <row r="606" spans="4:19" ht="19.5" thickBot="1">
      <c r="D606" s="287"/>
      <c r="E606" s="289"/>
      <c r="F606" s="289"/>
      <c r="J606" s="354"/>
      <c r="K606" s="354"/>
      <c r="N606" s="353">
        <f aca="true" t="shared" si="85" ref="N606:S606">SUM(N592:N605)</f>
        <v>832691.6</v>
      </c>
      <c r="O606" s="353">
        <f t="shared" si="85"/>
        <v>828201.9999999999</v>
      </c>
      <c r="P606" s="353">
        <f t="shared" si="85"/>
        <v>1185846.0999999999</v>
      </c>
      <c r="Q606" s="353">
        <f t="shared" si="85"/>
        <v>1179692.5999999999</v>
      </c>
      <c r="R606" s="353">
        <f t="shared" si="85"/>
        <v>785351.8999999999</v>
      </c>
      <c r="S606" s="353">
        <f t="shared" si="85"/>
        <v>771486.4999999999</v>
      </c>
    </row>
    <row r="607" spans="4:19" ht="19.5" thickBot="1">
      <c r="D607" s="287"/>
      <c r="E607" s="289"/>
      <c r="F607" s="289"/>
      <c r="J607" s="354"/>
      <c r="K607" s="354"/>
      <c r="N607" s="352"/>
      <c r="O607" s="352"/>
      <c r="P607" s="352"/>
      <c r="Q607" s="352"/>
      <c r="R607" s="352"/>
      <c r="S607" s="352"/>
    </row>
    <row r="608" spans="4:19" ht="19.5" thickBot="1">
      <c r="D608" s="287"/>
      <c r="E608" s="289"/>
      <c r="F608" s="289"/>
      <c r="J608" s="354"/>
      <c r="K608" s="354"/>
      <c r="N608" s="352"/>
      <c r="O608" s="352"/>
      <c r="P608" s="352"/>
      <c r="Q608" s="352"/>
      <c r="R608" s="352"/>
      <c r="S608" s="352"/>
    </row>
    <row r="609" spans="4:19" ht="19.5" thickBot="1">
      <c r="D609" s="287"/>
      <c r="E609" s="289"/>
      <c r="F609" s="289"/>
      <c r="J609" s="354"/>
      <c r="K609" s="354"/>
      <c r="N609" s="352"/>
      <c r="O609" s="352"/>
      <c r="P609" s="352"/>
      <c r="Q609" s="352"/>
      <c r="R609" s="352"/>
      <c r="S609" s="352"/>
    </row>
    <row r="610" spans="4:19" ht="19.5" thickBot="1">
      <c r="D610" s="287"/>
      <c r="E610" s="289"/>
      <c r="F610" s="289"/>
      <c r="J610" s="354"/>
      <c r="K610" s="354"/>
      <c r="N610" s="352"/>
      <c r="O610" s="352"/>
      <c r="P610" s="352"/>
      <c r="Q610" s="352"/>
      <c r="R610" s="352"/>
      <c r="S610" s="352"/>
    </row>
    <row r="611" spans="4:19" ht="19.5" thickBot="1">
      <c r="D611" s="287"/>
      <c r="E611" s="289"/>
      <c r="F611" s="289"/>
      <c r="J611" s="354"/>
      <c r="K611" s="354"/>
      <c r="N611" s="352"/>
      <c r="O611" s="352"/>
      <c r="P611" s="352"/>
      <c r="Q611" s="352"/>
      <c r="R611" s="352"/>
      <c r="S611" s="352"/>
    </row>
    <row r="612" spans="4:19" ht="19.5" thickBot="1">
      <c r="D612" s="287"/>
      <c r="E612" s="289"/>
      <c r="F612" s="289"/>
      <c r="J612" s="354"/>
      <c r="K612" s="354"/>
      <c r="N612" s="352"/>
      <c r="O612" s="352"/>
      <c r="P612" s="352"/>
      <c r="Q612" s="352"/>
      <c r="R612" s="352"/>
      <c r="S612" s="352"/>
    </row>
    <row r="613" spans="4:19" ht="19.5" thickBot="1">
      <c r="D613" s="287"/>
      <c r="E613" s="289"/>
      <c r="F613" s="289"/>
      <c r="J613" s="354"/>
      <c r="K613" s="354"/>
      <c r="N613" s="352"/>
      <c r="O613" s="352"/>
      <c r="P613" s="352"/>
      <c r="Q613" s="352"/>
      <c r="R613" s="352"/>
      <c r="S613" s="352"/>
    </row>
    <row r="614" spans="4:19" ht="19.5" thickBot="1">
      <c r="D614" s="287"/>
      <c r="E614" s="289"/>
      <c r="F614" s="289"/>
      <c r="J614" s="354"/>
      <c r="K614" s="354"/>
      <c r="N614" s="352"/>
      <c r="O614" s="352"/>
      <c r="P614" s="352"/>
      <c r="Q614" s="352"/>
      <c r="R614" s="352"/>
      <c r="S614" s="352"/>
    </row>
    <row r="615" spans="4:19" ht="19.5" thickBot="1">
      <c r="D615" s="287"/>
      <c r="E615" s="289"/>
      <c r="F615" s="289"/>
      <c r="J615" s="354"/>
      <c r="K615" s="354"/>
      <c r="N615" s="352"/>
      <c r="O615" s="352"/>
      <c r="P615" s="352"/>
      <c r="Q615" s="352"/>
      <c r="R615" s="352"/>
      <c r="S615" s="352"/>
    </row>
    <row r="616" spans="4:19" ht="19.5" thickBot="1">
      <c r="D616" s="287"/>
      <c r="E616" s="289"/>
      <c r="F616" s="289"/>
      <c r="J616" s="354"/>
      <c r="K616" s="354"/>
      <c r="N616" s="352"/>
      <c r="O616" s="352"/>
      <c r="P616" s="352"/>
      <c r="Q616" s="352"/>
      <c r="R616" s="352"/>
      <c r="S616" s="352"/>
    </row>
    <row r="617" spans="4:19" ht="19.5" thickBot="1">
      <c r="D617" s="287"/>
      <c r="E617" s="289"/>
      <c r="F617" s="289"/>
      <c r="J617" s="354"/>
      <c r="K617" s="354"/>
      <c r="N617" s="352"/>
      <c r="O617" s="352"/>
      <c r="P617" s="352"/>
      <c r="Q617" s="352"/>
      <c r="R617" s="352"/>
      <c r="S617" s="352"/>
    </row>
    <row r="618" spans="4:19" ht="19.5" thickBot="1">
      <c r="D618" s="287"/>
      <c r="E618" s="289"/>
      <c r="F618" s="289"/>
      <c r="J618" s="354"/>
      <c r="K618" s="354"/>
      <c r="N618" s="352"/>
      <c r="O618" s="352"/>
      <c r="P618" s="352"/>
      <c r="Q618" s="352"/>
      <c r="R618" s="352"/>
      <c r="S618" s="352"/>
    </row>
    <row r="619" spans="4:19" ht="19.5" thickBot="1">
      <c r="D619" s="287"/>
      <c r="E619" s="289"/>
      <c r="F619" s="289"/>
      <c r="J619" s="354"/>
      <c r="K619" s="354"/>
      <c r="N619" s="352"/>
      <c r="O619" s="352"/>
      <c r="P619" s="352"/>
      <c r="Q619" s="352"/>
      <c r="R619" s="352"/>
      <c r="S619" s="352"/>
    </row>
    <row r="620" spans="4:19" ht="19.5" thickBot="1">
      <c r="D620" s="287"/>
      <c r="E620" s="289"/>
      <c r="F620" s="289"/>
      <c r="J620" s="354"/>
      <c r="K620" s="354"/>
      <c r="N620" s="352"/>
      <c r="O620" s="352"/>
      <c r="P620" s="352"/>
      <c r="Q620" s="352"/>
      <c r="R620" s="352"/>
      <c r="S620" s="352"/>
    </row>
    <row r="621" spans="4:19" ht="19.5" thickBot="1">
      <c r="D621" s="287"/>
      <c r="E621" s="289"/>
      <c r="F621" s="289"/>
      <c r="J621" s="354"/>
      <c r="K621" s="354"/>
      <c r="N621" s="352"/>
      <c r="O621" s="352"/>
      <c r="P621" s="352"/>
      <c r="Q621" s="352"/>
      <c r="R621" s="352"/>
      <c r="S621" s="352"/>
    </row>
    <row r="622" spans="4:19" ht="19.5" thickBot="1">
      <c r="D622" s="287"/>
      <c r="E622" s="289"/>
      <c r="F622" s="289"/>
      <c r="J622" s="354"/>
      <c r="K622" s="354"/>
      <c r="N622" s="352"/>
      <c r="O622" s="352"/>
      <c r="P622" s="352"/>
      <c r="Q622" s="352"/>
      <c r="R622" s="352"/>
      <c r="S622" s="352"/>
    </row>
    <row r="623" spans="4:19" ht="19.5" thickBot="1">
      <c r="D623" s="287"/>
      <c r="E623" s="289"/>
      <c r="F623" s="289"/>
      <c r="J623" s="354"/>
      <c r="K623" s="354"/>
      <c r="N623" s="352"/>
      <c r="O623" s="352"/>
      <c r="P623" s="352"/>
      <c r="Q623" s="352"/>
      <c r="R623" s="352"/>
      <c r="S623" s="352"/>
    </row>
    <row r="624" spans="4:19" ht="19.5" thickBot="1">
      <c r="D624" s="287"/>
      <c r="E624" s="289"/>
      <c r="F624" s="289"/>
      <c r="J624" s="354"/>
      <c r="K624" s="354"/>
      <c r="N624" s="352"/>
      <c r="O624" s="352"/>
      <c r="P624" s="352"/>
      <c r="Q624" s="352"/>
      <c r="R624" s="352"/>
      <c r="S624" s="352"/>
    </row>
    <row r="625" spans="4:19" ht="19.5" thickBot="1">
      <c r="D625" s="287"/>
      <c r="E625" s="289"/>
      <c r="F625" s="289"/>
      <c r="J625" s="354"/>
      <c r="K625" s="354"/>
      <c r="N625" s="352"/>
      <c r="O625" s="352"/>
      <c r="P625" s="352"/>
      <c r="Q625" s="352"/>
      <c r="R625" s="352"/>
      <c r="S625" s="352"/>
    </row>
    <row r="626" spans="4:19" ht="19.5" thickBot="1">
      <c r="D626" s="287"/>
      <c r="E626" s="287"/>
      <c r="F626" s="287"/>
      <c r="J626" s="354"/>
      <c r="K626" s="354"/>
      <c r="N626" s="352"/>
      <c r="O626" s="352"/>
      <c r="P626" s="352"/>
      <c r="Q626" s="352"/>
      <c r="R626" s="352"/>
      <c r="S626" s="352"/>
    </row>
    <row r="627" spans="4:19" ht="19.5" thickBot="1">
      <c r="D627" s="287"/>
      <c r="E627" s="289"/>
      <c r="F627" s="289"/>
      <c r="J627" s="354"/>
      <c r="K627" s="354"/>
      <c r="N627" s="352"/>
      <c r="O627" s="352"/>
      <c r="P627" s="352"/>
      <c r="Q627" s="352"/>
      <c r="R627" s="352"/>
      <c r="S627" s="352"/>
    </row>
    <row r="628" spans="4:19" ht="19.5" thickBot="1">
      <c r="D628" s="287"/>
      <c r="E628" s="289"/>
      <c r="F628" s="289"/>
      <c r="J628" s="354"/>
      <c r="K628" s="354"/>
      <c r="N628" s="352"/>
      <c r="O628" s="352"/>
      <c r="P628" s="352"/>
      <c r="Q628" s="352"/>
      <c r="R628" s="352"/>
      <c r="S628" s="352"/>
    </row>
    <row r="629" spans="4:19" ht="19.5" thickBot="1">
      <c r="D629" s="287"/>
      <c r="E629" s="289"/>
      <c r="F629" s="289"/>
      <c r="J629" s="354"/>
      <c r="K629" s="354"/>
      <c r="N629" s="352"/>
      <c r="O629" s="352"/>
      <c r="P629" s="352"/>
      <c r="Q629" s="352"/>
      <c r="R629" s="352"/>
      <c r="S629" s="352"/>
    </row>
    <row r="630" spans="4:19" ht="19.5" thickBot="1">
      <c r="D630" s="287"/>
      <c r="E630" s="289"/>
      <c r="F630" s="289"/>
      <c r="J630" s="354"/>
      <c r="K630" s="354"/>
      <c r="N630" s="352"/>
      <c r="O630" s="352"/>
      <c r="P630" s="352"/>
      <c r="Q630" s="352"/>
      <c r="R630" s="352"/>
      <c r="S630" s="352"/>
    </row>
    <row r="631" spans="4:19" ht="19.5" thickBot="1">
      <c r="D631" s="287"/>
      <c r="E631" s="289"/>
      <c r="F631" s="289"/>
      <c r="J631" s="354"/>
      <c r="K631" s="354"/>
      <c r="N631" s="352"/>
      <c r="O631" s="352"/>
      <c r="P631" s="352"/>
      <c r="Q631" s="352"/>
      <c r="R631" s="352"/>
      <c r="S631" s="352"/>
    </row>
    <row r="632" spans="4:19" ht="19.5" thickBot="1">
      <c r="D632" s="287"/>
      <c r="E632" s="289"/>
      <c r="F632" s="289"/>
      <c r="J632" s="354"/>
      <c r="K632" s="354"/>
      <c r="N632" s="352"/>
      <c r="O632" s="352"/>
      <c r="P632" s="352"/>
      <c r="Q632" s="352"/>
      <c r="R632" s="352"/>
      <c r="S632" s="352"/>
    </row>
    <row r="633" spans="10:19" ht="12.75">
      <c r="J633" s="354"/>
      <c r="K633" s="354"/>
      <c r="N633" s="352"/>
      <c r="O633" s="352"/>
      <c r="P633" s="352"/>
      <c r="Q633" s="352"/>
      <c r="R633" s="352"/>
      <c r="S633" s="352"/>
    </row>
    <row r="634" spans="10:19" ht="12.75">
      <c r="J634" s="354"/>
      <c r="K634" s="354"/>
      <c r="N634" s="352"/>
      <c r="O634" s="352"/>
      <c r="P634" s="352"/>
      <c r="Q634" s="352"/>
      <c r="R634" s="352"/>
      <c r="S634" s="352"/>
    </row>
    <row r="635" spans="4:19" ht="12.75">
      <c r="D635" s="50"/>
      <c r="E635" s="50"/>
      <c r="F635" s="50"/>
      <c r="J635" s="354"/>
      <c r="K635" s="354"/>
      <c r="N635" s="352"/>
      <c r="O635" s="352"/>
      <c r="P635" s="352"/>
      <c r="Q635" s="352"/>
      <c r="R635" s="352"/>
      <c r="S635" s="352"/>
    </row>
    <row r="636" spans="10:19" ht="12.75">
      <c r="J636" s="354"/>
      <c r="K636" s="354"/>
      <c r="N636" s="352"/>
      <c r="O636" s="352"/>
      <c r="P636" s="352"/>
      <c r="Q636" s="352"/>
      <c r="R636" s="352"/>
      <c r="S636" s="352"/>
    </row>
    <row r="637" spans="10:19" ht="13.5" thickBot="1">
      <c r="J637" s="354"/>
      <c r="K637" s="354"/>
      <c r="N637" s="352"/>
      <c r="O637" s="352"/>
      <c r="P637" s="352"/>
      <c r="Q637" s="352"/>
      <c r="R637" s="352"/>
      <c r="S637" s="352"/>
    </row>
    <row r="638" spans="4:19" ht="16.5" thickBot="1">
      <c r="D638" s="294"/>
      <c r="E638" s="295"/>
      <c r="F638" s="295"/>
      <c r="G638" s="295"/>
      <c r="H638" s="295"/>
      <c r="J638" s="354"/>
      <c r="K638" s="354"/>
      <c r="N638" s="352"/>
      <c r="O638" s="352"/>
      <c r="P638" s="352"/>
      <c r="Q638" s="352"/>
      <c r="R638" s="352"/>
      <c r="S638" s="352"/>
    </row>
    <row r="639" spans="4:19" ht="16.5" thickBot="1">
      <c r="D639" s="296"/>
      <c r="E639" s="288"/>
      <c r="F639" s="288"/>
      <c r="G639" s="288"/>
      <c r="H639" s="288"/>
      <c r="J639" s="354"/>
      <c r="K639" s="354"/>
      <c r="N639" s="352"/>
      <c r="O639" s="352"/>
      <c r="P639" s="352"/>
      <c r="Q639" s="352"/>
      <c r="R639" s="352"/>
      <c r="S639" s="352"/>
    </row>
    <row r="640" spans="4:19" ht="16.5" thickBot="1">
      <c r="D640" s="296"/>
      <c r="E640" s="288"/>
      <c r="F640" s="288"/>
      <c r="G640" s="288"/>
      <c r="H640" s="288"/>
      <c r="J640" s="354"/>
      <c r="K640" s="354"/>
      <c r="N640" s="352"/>
      <c r="O640" s="352"/>
      <c r="P640" s="352"/>
      <c r="Q640" s="352"/>
      <c r="R640" s="352"/>
      <c r="S640" s="352"/>
    </row>
    <row r="641" spans="4:19" ht="16.5" thickBot="1">
      <c r="D641" s="296"/>
      <c r="E641" s="288"/>
      <c r="F641" s="288"/>
      <c r="G641" s="288"/>
      <c r="H641" s="288"/>
      <c r="J641" s="354"/>
      <c r="K641" s="354"/>
      <c r="N641" s="352"/>
      <c r="O641" s="352"/>
      <c r="P641" s="352"/>
      <c r="Q641" s="352"/>
      <c r="R641" s="352"/>
      <c r="S641" s="352"/>
    </row>
    <row r="642" spans="4:19" ht="16.5" thickBot="1">
      <c r="D642" s="296"/>
      <c r="E642" s="288"/>
      <c r="F642" s="288"/>
      <c r="G642" s="288"/>
      <c r="H642" s="288"/>
      <c r="J642" s="354"/>
      <c r="K642" s="354"/>
      <c r="N642" s="352"/>
      <c r="O642" s="352"/>
      <c r="P642" s="352"/>
      <c r="Q642" s="352"/>
      <c r="R642" s="352"/>
      <c r="S642" s="352"/>
    </row>
    <row r="643" spans="4:19" ht="16.5" thickBot="1">
      <c r="D643" s="296"/>
      <c r="E643" s="288"/>
      <c r="F643" s="288"/>
      <c r="G643" s="288"/>
      <c r="H643" s="288"/>
      <c r="J643" s="354"/>
      <c r="K643" s="354"/>
      <c r="N643" s="352"/>
      <c r="O643" s="352"/>
      <c r="P643" s="352"/>
      <c r="Q643" s="352"/>
      <c r="R643" s="352"/>
      <c r="S643" s="352"/>
    </row>
    <row r="644" spans="10:19" ht="12.75">
      <c r="J644" s="354"/>
      <c r="K644" s="354"/>
      <c r="N644" s="352"/>
      <c r="O644" s="352"/>
      <c r="P644" s="352"/>
      <c r="Q644" s="352"/>
      <c r="R644" s="352"/>
      <c r="S644" s="352"/>
    </row>
    <row r="645" spans="10:19" ht="13.5" thickBot="1">
      <c r="J645" s="354"/>
      <c r="K645" s="354"/>
      <c r="N645" s="352"/>
      <c r="O645" s="352"/>
      <c r="P645" s="352"/>
      <c r="Q645" s="352"/>
      <c r="R645" s="352"/>
      <c r="S645" s="352"/>
    </row>
    <row r="646" spans="4:19" ht="16.5" thickBot="1">
      <c r="D646" s="294"/>
      <c r="E646" s="295"/>
      <c r="F646" s="295"/>
      <c r="G646" s="295"/>
      <c r="H646" s="295"/>
      <c r="J646" s="354"/>
      <c r="K646" s="354"/>
      <c r="N646" s="352"/>
      <c r="O646" s="352"/>
      <c r="P646" s="352"/>
      <c r="Q646" s="352"/>
      <c r="R646" s="352"/>
      <c r="S646" s="352"/>
    </row>
    <row r="647" spans="4:19" ht="16.5" thickBot="1">
      <c r="D647" s="296"/>
      <c r="E647" s="288"/>
      <c r="F647" s="288"/>
      <c r="G647" s="288"/>
      <c r="H647" s="288"/>
      <c r="J647" s="354"/>
      <c r="K647" s="354"/>
      <c r="N647" s="352"/>
      <c r="O647" s="352"/>
      <c r="P647" s="352"/>
      <c r="Q647" s="352"/>
      <c r="R647" s="352"/>
      <c r="S647" s="352"/>
    </row>
    <row r="648" spans="4:19" ht="16.5" thickBot="1">
      <c r="D648" s="296"/>
      <c r="E648" s="288"/>
      <c r="F648" s="288"/>
      <c r="G648" s="288"/>
      <c r="H648" s="288"/>
      <c r="J648" s="354"/>
      <c r="K648" s="354"/>
      <c r="N648" s="352"/>
      <c r="O648" s="352"/>
      <c r="P648" s="352"/>
      <c r="Q648" s="352"/>
      <c r="R648" s="352"/>
      <c r="S648" s="352"/>
    </row>
    <row r="649" spans="4:19" ht="16.5" thickBot="1">
      <c r="D649" s="296"/>
      <c r="E649" s="288"/>
      <c r="F649" s="288"/>
      <c r="G649" s="288"/>
      <c r="H649" s="288"/>
      <c r="J649" s="354"/>
      <c r="K649" s="354"/>
      <c r="N649" s="352"/>
      <c r="O649" s="352"/>
      <c r="P649" s="352"/>
      <c r="Q649" s="352"/>
      <c r="R649" s="352"/>
      <c r="S649" s="352"/>
    </row>
    <row r="650" spans="4:19" ht="16.5" thickBot="1">
      <c r="D650" s="296"/>
      <c r="E650" s="288"/>
      <c r="F650" s="288"/>
      <c r="G650" s="288"/>
      <c r="H650" s="288"/>
      <c r="J650" s="354"/>
      <c r="K650" s="354"/>
      <c r="N650" s="352"/>
      <c r="O650" s="352"/>
      <c r="P650" s="352"/>
      <c r="Q650" s="352"/>
      <c r="R650" s="352"/>
      <c r="S650" s="352"/>
    </row>
    <row r="651" spans="4:8" ht="16.5" thickBot="1">
      <c r="D651" s="296"/>
      <c r="E651" s="288"/>
      <c r="F651" s="288"/>
      <c r="G651" s="288"/>
      <c r="H651" s="288"/>
    </row>
  </sheetData>
  <sheetProtection/>
  <mergeCells count="112">
    <mergeCell ref="F121:F126"/>
    <mergeCell ref="G121:G126"/>
    <mergeCell ref="H121:H126"/>
    <mergeCell ref="F143:F151"/>
    <mergeCell ref="G143:G151"/>
    <mergeCell ref="H143:H151"/>
    <mergeCell ref="H136:H137"/>
    <mergeCell ref="H138:H142"/>
    <mergeCell ref="G138:G142"/>
    <mergeCell ref="P1:S1"/>
    <mergeCell ref="C5:C7"/>
    <mergeCell ref="E5:E7"/>
    <mergeCell ref="N5:S5"/>
    <mergeCell ref="F110:F111"/>
    <mergeCell ref="N6:O6"/>
    <mergeCell ref="I6:I7"/>
    <mergeCell ref="J6:J7"/>
    <mergeCell ref="K6:K7"/>
    <mergeCell ref="L6:L7"/>
    <mergeCell ref="B1:O1"/>
    <mergeCell ref="D10:M10"/>
    <mergeCell ref="D11:L11"/>
    <mergeCell ref="F12:M12"/>
    <mergeCell ref="F26:M26"/>
    <mergeCell ref="F49:M49"/>
    <mergeCell ref="G5:G7"/>
    <mergeCell ref="F5:F7"/>
    <mergeCell ref="I5:L5"/>
    <mergeCell ref="H5:H7"/>
    <mergeCell ref="F78:M78"/>
    <mergeCell ref="F61:M61"/>
    <mergeCell ref="F117:M117"/>
    <mergeCell ref="F209:M209"/>
    <mergeCell ref="F215:M215"/>
    <mergeCell ref="F225:M225"/>
    <mergeCell ref="F67:F77"/>
    <mergeCell ref="F92:F95"/>
    <mergeCell ref="F88:F91"/>
    <mergeCell ref="F99:F100"/>
    <mergeCell ref="F233:M233"/>
    <mergeCell ref="F238:M238"/>
    <mergeCell ref="F136:F137"/>
    <mergeCell ref="F138:F142"/>
    <mergeCell ref="G136:G137"/>
    <mergeCell ref="F243:M243"/>
    <mergeCell ref="H187:H189"/>
    <mergeCell ref="F183:F186"/>
    <mergeCell ref="G183:G186"/>
    <mergeCell ref="H183:H186"/>
    <mergeCell ref="F249:M249"/>
    <mergeCell ref="D318:M318"/>
    <mergeCell ref="F319:M319"/>
    <mergeCell ref="F333:M333"/>
    <mergeCell ref="F340:H340"/>
    <mergeCell ref="D279:L279"/>
    <mergeCell ref="F280:M280"/>
    <mergeCell ref="F284:M284"/>
    <mergeCell ref="F344:H344"/>
    <mergeCell ref="F348:M348"/>
    <mergeCell ref="F358:M358"/>
    <mergeCell ref="F363:M363"/>
    <mergeCell ref="F368:M368"/>
    <mergeCell ref="D376:M376"/>
    <mergeCell ref="F540:F542"/>
    <mergeCell ref="F571:F572"/>
    <mergeCell ref="F574:F575"/>
    <mergeCell ref="F385:M385"/>
    <mergeCell ref="D392:M392"/>
    <mergeCell ref="D393:J393"/>
    <mergeCell ref="F394:M394"/>
    <mergeCell ref="F526:L526"/>
    <mergeCell ref="Q586:R586"/>
    <mergeCell ref="D553:K553"/>
    <mergeCell ref="D401:J401"/>
    <mergeCell ref="F402:M402"/>
    <mergeCell ref="F427:M427"/>
    <mergeCell ref="D563:J563"/>
    <mergeCell ref="D552:J552"/>
    <mergeCell ref="D543:J543"/>
    <mergeCell ref="D590:F590"/>
    <mergeCell ref="F503:F504"/>
    <mergeCell ref="D577:J577"/>
    <mergeCell ref="D576:M576"/>
    <mergeCell ref="F533:L533"/>
    <mergeCell ref="G101:G103"/>
    <mergeCell ref="H101:H103"/>
    <mergeCell ref="F469:M469"/>
    <mergeCell ref="D377:M377"/>
    <mergeCell ref="F378:M378"/>
    <mergeCell ref="G99:G100"/>
    <mergeCell ref="H99:H100"/>
    <mergeCell ref="F112:F116"/>
    <mergeCell ref="F101:F103"/>
    <mergeCell ref="F104:F106"/>
    <mergeCell ref="G104:G106"/>
    <mergeCell ref="H104:H106"/>
    <mergeCell ref="F197:F198"/>
    <mergeCell ref="G197:G198"/>
    <mergeCell ref="H197:H198"/>
    <mergeCell ref="F199:F200"/>
    <mergeCell ref="G199:G200"/>
    <mergeCell ref="H199:H200"/>
    <mergeCell ref="F187:F189"/>
    <mergeCell ref="G187:G189"/>
    <mergeCell ref="D5:D7"/>
    <mergeCell ref="B5:B7"/>
    <mergeCell ref="A5:A7"/>
    <mergeCell ref="I597:J597"/>
    <mergeCell ref="F201:F204"/>
    <mergeCell ref="G201:G204"/>
    <mergeCell ref="H201:H204"/>
    <mergeCell ref="F561:F562"/>
  </mergeCells>
  <printOptions/>
  <pageMargins left="0.2362204724409449" right="0.2362204724409449" top="0.7480314960629921" bottom="0.7480314960629921" header="0.31496062992125984" footer="0.31496062992125984"/>
  <pageSetup fitToHeight="47" fitToWidth="1" horizontalDpi="600" verticalDpi="600" orientation="landscape" paperSize="9" scale="65" r:id="rId3"/>
  <rowBreaks count="2" manualBreakCount="2">
    <brk id="388" max="18" man="1"/>
    <brk id="516" max="18"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ФУ ДФБК</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Бородина</dc:creator>
  <cp:keywords/>
  <dc:description/>
  <cp:lastModifiedBy>Анна Червякова</cp:lastModifiedBy>
  <cp:lastPrinted>2018-11-26T12:11:52Z</cp:lastPrinted>
  <dcterms:created xsi:type="dcterms:W3CDTF">2008-03-26T07:20:57Z</dcterms:created>
  <dcterms:modified xsi:type="dcterms:W3CDTF">2018-11-26T12:13:45Z</dcterms:modified>
  <cp:category/>
  <cp:version/>
  <cp:contentType/>
  <cp:contentStatus/>
</cp:coreProperties>
</file>