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0"/>
  </bookViews>
  <sheets>
    <sheet name="Итоговая оценка" sheetId="1" r:id="rId1"/>
    <sheet name="расчет веса  общ" sheetId="2" r:id="rId2"/>
    <sheet name="1.1" sheetId="3" r:id="rId3"/>
    <sheet name="1.2" sheetId="4" r:id="rId4"/>
    <sheet name="1.3" sheetId="5" r:id="rId5"/>
    <sheet name="1.4" sheetId="6" r:id="rId6"/>
    <sheet name="расчет веса 1" sheetId="7" r:id="rId7"/>
    <sheet name="2.1" sheetId="8" r:id="rId8"/>
    <sheet name="2.2" sheetId="9" r:id="rId9"/>
    <sheet name="2.3" sheetId="10" r:id="rId10"/>
    <sheet name="2.4" sheetId="11" r:id="rId11"/>
    <sheet name="2.5" sheetId="12" r:id="rId12"/>
    <sheet name="2.6" sheetId="13" r:id="rId13"/>
    <sheet name="2.7" sheetId="14" r:id="rId14"/>
    <sheet name="2.8" sheetId="15" r:id="rId15"/>
    <sheet name="2.9" sheetId="16" r:id="rId16"/>
    <sheet name="расчет веса 2" sheetId="17" r:id="rId17"/>
    <sheet name="3.1" sheetId="18" r:id="rId18"/>
    <sheet name="3.2" sheetId="19" r:id="rId19"/>
    <sheet name="расчет веса 3" sheetId="20" r:id="rId20"/>
    <sheet name="4.1" sheetId="21" r:id="rId21"/>
    <sheet name="4.2" sheetId="22" r:id="rId22"/>
    <sheet name="5.1" sheetId="23" r:id="rId23"/>
    <sheet name="5.2" sheetId="24" r:id="rId24"/>
    <sheet name="5.3" sheetId="25" r:id="rId25"/>
    <sheet name="5.4" sheetId="26" r:id="rId26"/>
    <sheet name="5.5" sheetId="27" r:id="rId27"/>
    <sheet name="расчет веса 5" sheetId="28" r:id="rId28"/>
  </sheets>
  <definedNames>
    <definedName name="_xlnm.Print_Area" localSheetId="0">'Итоговая оценка'!$B$27:$AQ$37</definedName>
  </definedNames>
  <calcPr fullCalcOnLoad="1"/>
</workbook>
</file>

<file path=xl/sharedStrings.xml><?xml version="1.0" encoding="utf-8"?>
<sst xmlns="http://schemas.openxmlformats.org/spreadsheetml/2006/main" count="837" uniqueCount="195">
  <si>
    <t>Приморско-Ахтарское</t>
  </si>
  <si>
    <t>Ахтарское</t>
  </si>
  <si>
    <t>Бородинское</t>
  </si>
  <si>
    <t>Бриньковское</t>
  </si>
  <si>
    <t>Новопокровское</t>
  </si>
  <si>
    <t>Ольгинское</t>
  </si>
  <si>
    <t>Приазовское</t>
  </si>
  <si>
    <t>Свободное</t>
  </si>
  <si>
    <t>Степное</t>
  </si>
  <si>
    <t>Показатель</t>
  </si>
  <si>
    <t>Вес показателя</t>
  </si>
  <si>
    <t>Оценка</t>
  </si>
  <si>
    <t>Наименование поселения</t>
  </si>
  <si>
    <t>выполняется/не выполняется</t>
  </si>
  <si>
    <t>Своевременность предоставления бюджетной отчетности в финансовое управление администрации муниципального образования Приморско-Ахтарский район</t>
  </si>
  <si>
    <t>А – количество месяцев в отчетном финансовом году, за которые бюджетная отчетность представлена позже установленного срока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</si>
  <si>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</si>
  <si>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</si>
  <si>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</si>
  <si>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</si>
  <si>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</si>
  <si>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</si>
  <si>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</si>
  <si>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</si>
  <si>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</si>
  <si>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</si>
  <si>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</si>
  <si>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4.1</t>
  </si>
  <si>
    <t>4.2</t>
  </si>
  <si>
    <t>6.1</t>
  </si>
  <si>
    <t>6.2</t>
  </si>
  <si>
    <t>7.1</t>
  </si>
  <si>
    <t>7.2</t>
  </si>
  <si>
    <t>7.3</t>
  </si>
  <si>
    <t>Итого</t>
  </si>
  <si>
    <t>Рейтинг</t>
  </si>
  <si>
    <t>МО</t>
  </si>
  <si>
    <t>1</t>
  </si>
  <si>
    <t>2</t>
  </si>
  <si>
    <t>4</t>
  </si>
  <si>
    <t>5</t>
  </si>
  <si>
    <t>3</t>
  </si>
  <si>
    <t>6</t>
  </si>
  <si>
    <t>7</t>
  </si>
  <si>
    <t>8</t>
  </si>
  <si>
    <t>5.1</t>
  </si>
  <si>
    <t>5.2</t>
  </si>
  <si>
    <t>Качество составления Доклада о результатах и основных направлениях деятельности субъекта бюджетного планирования</t>
  </si>
  <si>
    <t>Наименование ГРБС</t>
  </si>
  <si>
    <t>Совет</t>
  </si>
  <si>
    <t>Администрация</t>
  </si>
  <si>
    <t>Финансовое управление</t>
  </si>
  <si>
    <t>Управление образования</t>
  </si>
  <si>
    <t>Отдел культуры</t>
  </si>
  <si>
    <t>ЦРБ</t>
  </si>
  <si>
    <t>Отдел физической культуры</t>
  </si>
  <si>
    <t>Отдел по делам молодежи</t>
  </si>
  <si>
    <t>Отдел по вопросам семьи</t>
  </si>
  <si>
    <t xml:space="preserve">Наличие Доклада о результатах и основных направлениях деятельности </t>
  </si>
  <si>
    <t>Возвращался/ не возвращался</t>
  </si>
  <si>
    <t>Наличие предоставленных в соответствии с утвержденным порядком обоснований бюджетных ассигнований</t>
  </si>
  <si>
    <t>представлены/ не представлены</t>
  </si>
  <si>
    <t>Наличие представленных обоснований бюджетных ассигнований</t>
  </si>
  <si>
    <t>Доля бюджетных ассигнований, представленных в программном виде</t>
  </si>
  <si>
    <t>Sp - cумма бюджетных ассигнований, представленная в виде долгосрочных и ведомственных целевых программ</t>
  </si>
  <si>
    <t>Качество планирования расходов: доля суммы изменений в сводную бюджетную роспись бюджета МО Приморско-Ахтарский район</t>
  </si>
  <si>
    <t>S1 - cумма положительных изменений СБР и ЛБО в случае увеличения бюджетных ассигнований за счет экономии по использованию БА на оказание муниципальных услуг, изменений бюджетной классификации и (или) кодов мероприятий</t>
  </si>
  <si>
    <t>b - объем бюджетных ассигнований согласно сводной бюджетной росписи бюджета МО Приморско-Ахтарский район с учетом внесенных в нее изменений по осостоянию на конец отчетного периода</t>
  </si>
  <si>
    <t>Доля неиспользованных на конец отчетного финансового года бюджетных ассигнований</t>
  </si>
  <si>
    <t>b - объем бюджетных ассигнований в отчетном финансовом году согласно сводной бюджетной росписи бюджета МО Приморско-Ахтарский район с учетом внесенных в нее изменений</t>
  </si>
  <si>
    <t>Е - кассовое исполнение расходов ГРБС в отчетном финансовом году</t>
  </si>
  <si>
    <t>Равномерность расходов</t>
  </si>
  <si>
    <t>Еср - средний объем кассовых расходов за I-III квартал отчетного периода (за счет собственных средств бюджета МО Приморско-Ахтарский район)</t>
  </si>
  <si>
    <t>январь</t>
  </si>
  <si>
    <t>февраль</t>
  </si>
  <si>
    <t>март</t>
  </si>
  <si>
    <t>апрель</t>
  </si>
  <si>
    <t>июль</t>
  </si>
  <si>
    <t>август</t>
  </si>
  <si>
    <t xml:space="preserve">май </t>
  </si>
  <si>
    <t>июнь</t>
  </si>
  <si>
    <t>сентябрь</t>
  </si>
  <si>
    <t>октябрь</t>
  </si>
  <si>
    <t>ноябрь</t>
  </si>
  <si>
    <t>декабрь</t>
  </si>
  <si>
    <t>план</t>
  </si>
  <si>
    <t>факт</t>
  </si>
  <si>
    <t>Показатели исполнения кассового плана за каждый месяц отчетного периода</t>
  </si>
  <si>
    <t>Качество составления прогноза по кассовым выплатам</t>
  </si>
  <si>
    <t>Эффективность управления  кредиторской задолженностью по расчетам с поставщиками и подрядчиками</t>
  </si>
  <si>
    <t>К - объем кредиторской задолженности по расчетам с поставщиками и подрядчиками по состоянию на 1 января года, следующего за отчетным</t>
  </si>
  <si>
    <t>Е - кассовое исполнение расходов в отчетном финансовом году</t>
  </si>
  <si>
    <t>Доля аннулированных расходных расписаний</t>
  </si>
  <si>
    <t>No - количество аннулированных в отчетном периоде оформленных ГРБС расходных расписаний</t>
  </si>
  <si>
    <t>N - общее количество принятых от ГРБС отделом казначейского контроля финансового управления расходных расписаний, оформленных ГРБС</t>
  </si>
  <si>
    <t xml:space="preserve">Наличие правового акта утверждающего Порядок составления, утверждени и ведения бюджетных смет </t>
  </si>
  <si>
    <t>утвержден/ не утвержден</t>
  </si>
  <si>
    <t>Качество составления прогнозных показателей исполнения бюджетных обязательств</t>
  </si>
  <si>
    <t>Р - общее количество справок об изменении кассового плана в части кассовых выплат (за счет собственных средств бюджета МО)</t>
  </si>
  <si>
    <t>Наличие просроченной кредиторской задолженности муниципальных учреждений на конец отчетного периода</t>
  </si>
  <si>
    <t>Динамика управления дебиторской задолженностью по расчетам с поставщиками и подрядчиками</t>
  </si>
  <si>
    <t>Р - объем просроченной кредиторской задолженности муниципальных учреждений на конец отчетного периода</t>
  </si>
  <si>
    <t>Эффективность использования межбюджетных трансфертов, полученных из краевого бюджета</t>
  </si>
  <si>
    <t>Nа - объем поступивших в бюджет МО Приморско-Ахтарский район межбюджетных трансфертов в отчетном финансовом году</t>
  </si>
  <si>
    <t>Качество администрирования доходов по возврату остатков в краевой бюджет</t>
  </si>
  <si>
    <t>Rp - плановые объемы доходов по возврату остатков в краевой бюджет по состоянию на 1 апреля года, следующего за отчетным</t>
  </si>
  <si>
    <t>Rj - кассовое исполнение по доходам по возврату остатков в краевой бюджет по состоянию на 1 апреля года, следующего за отчетным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</si>
  <si>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</si>
  <si>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>Наличие в годовой бюджетной отчетности за отчетный финансовый год запалненной таблицы "Сведения о мерах по повышению эффективноости расходования бюджетных средств"</t>
  </si>
  <si>
    <t>Осуществление мероприятий внутреннего контроля</t>
  </si>
  <si>
    <t>Наличие в годовой бюджетной отчетности за отчетный финансовый год запалненной таблицы "Сведения о результатах мероприятий внутреннего контроля"</t>
  </si>
  <si>
    <t>Динамика нарушений, выявленных в ходе внешних контрольных мероприятий</t>
  </si>
  <si>
    <t>No - количество нарушений, выявленных в ходе внешних контрольных мероприятий, по состоянию на 1 января отчетного года, отпределяемое в соответствии с таблицей "Сведения о результатах внешних контрольных мероприятий"</t>
  </si>
  <si>
    <t>N1 - количество нарушений, выявленных в ходе внешних контрольных мероприятий, по состоянию на 1 января года, следующего за отчетным, отпределяемое в соответствии с таблицей "Сведения о результатах внешних контрольных мероприятий"</t>
  </si>
  <si>
    <t>Проведение инвентаризаций</t>
  </si>
  <si>
    <t>Наличие в годовой бюджетной отчетности за отчетный финансовый год заполненной таблицы "Сведения о проведении инвентаризаций"</t>
  </si>
  <si>
    <t>Доля недостач и хищений денежных средств и материальных ценностей</t>
  </si>
  <si>
    <t>Т - сумма установленных недостач и хищений денежных средств и материальных ценностей у ГРБС в отчетном финансовом году</t>
  </si>
  <si>
    <t>О - основные средства (остаточная стоимость) ГРБС</t>
  </si>
  <si>
    <t>N - нематериальные активы (остаточная стоимость) ГРБС</t>
  </si>
  <si>
    <t>М - материальные запасы ГРБС</t>
  </si>
  <si>
    <t>А - вложения ГРБС в нефинансовые активы</t>
  </si>
  <si>
    <t>R - нефинансовые активы ГРБС в пути</t>
  </si>
  <si>
    <t>S - денежные средства ГРБС</t>
  </si>
  <si>
    <t>V - финансовые вложения ГРБС</t>
  </si>
  <si>
    <t xml:space="preserve">Наличие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муниципальных учреждений </t>
  </si>
  <si>
    <t xml:space="preserve">Свод показателей к оценке качества финансового менеджмента </t>
  </si>
  <si>
    <t>не возвращался</t>
  </si>
  <si>
    <t>согласован</t>
  </si>
  <si>
    <t>отсутствуют</t>
  </si>
  <si>
    <t>представлены</t>
  </si>
  <si>
    <t>не представлены</t>
  </si>
  <si>
    <t>представлена</t>
  </si>
  <si>
    <t>Наличие правового акта ГРБС, обеспечивающего наличие процедур и порядка осуществления мониторинга результатов деятельности подведомственных муниципальных учреждений</t>
  </si>
  <si>
    <t xml:space="preserve">Sобщ - общая сумма бюджетных ассигнований, предусмотренная решением Совета МО </t>
  </si>
  <si>
    <t>Е1 - кассовые расходы в1  квартале отчетного периода (за счет собственных средств бюджета МО Приморско-Ахтарский район)</t>
  </si>
  <si>
    <t>Е2 - кассовые расходы во 2 квартале отчетного периода (за счет собственных средств бюджета МО Приморско-Ахтарский район)</t>
  </si>
  <si>
    <t>Е3 - кассовые расходы в 3 квартале отчетного периода (за счет собственных средств бюджета МО Приморско-Ахтарский район)</t>
  </si>
  <si>
    <t>Е4 - кассовые расходы в 4 квартале отчетного периода (за счет собственных средств бюджета МО Приморско-Ахтарский район)</t>
  </si>
  <si>
    <t>Dn - объем дебиторской задолженности по расчетам с поставщиками и подрядчиками по состоянию на 1 января года, следующего за отчетным (01.01.2012)</t>
  </si>
  <si>
    <t>Dn-1 - объем дебиторской задолженности по расчетам с поставщиками и подрядчиками по состоянию на 1 января отчетного года (01.01.2011)</t>
  </si>
  <si>
    <t>na - остатки целевых средств  бюджетаМО Приморско-Ахтарский район, образовавшиеся на 1 января года, следующего за отчетным</t>
  </si>
  <si>
    <t>% исполнения</t>
  </si>
  <si>
    <t>утвержден</t>
  </si>
  <si>
    <t>не представлена информация</t>
  </si>
  <si>
    <t>не предусмотрен</t>
  </si>
  <si>
    <t>не представлен документ</t>
  </si>
  <si>
    <t>2.5</t>
  </si>
  <si>
    <t>2.6.</t>
  </si>
  <si>
    <t>2.7</t>
  </si>
  <si>
    <t>2.8</t>
  </si>
  <si>
    <t>2.9</t>
  </si>
  <si>
    <t>5.3</t>
  </si>
  <si>
    <t>5.4</t>
  </si>
  <si>
    <t>5.5</t>
  </si>
  <si>
    <t>Итого 1</t>
  </si>
  <si>
    <t>вес группы</t>
  </si>
  <si>
    <t>Итого 2</t>
  </si>
  <si>
    <t>Итого 3</t>
  </si>
  <si>
    <t>Итого 4</t>
  </si>
  <si>
    <t>Итого 5</t>
  </si>
  <si>
    <t>9</t>
  </si>
  <si>
    <t>для всех ГРБС</t>
  </si>
  <si>
    <t>№ показателя</t>
  </si>
  <si>
    <t>Для кого рассчитывается</t>
  </si>
  <si>
    <t>Распределение показателя</t>
  </si>
  <si>
    <t>Итоговое значение</t>
  </si>
  <si>
    <t>2.6</t>
  </si>
  <si>
    <t>за исключением  953</t>
  </si>
  <si>
    <t>Расчет для   953</t>
  </si>
  <si>
    <t>37/63*8=4,698</t>
  </si>
  <si>
    <t>37/63*8=4,699</t>
  </si>
  <si>
    <t>0</t>
  </si>
  <si>
    <t>37/63*15=8,810</t>
  </si>
  <si>
    <t>37/63*16=9,397</t>
  </si>
  <si>
    <t>для всех ГРБС, за исключением 901</t>
  </si>
  <si>
    <t>для всех ГРБС, за исключением 901, 926, 928</t>
  </si>
  <si>
    <t>Расчет для   926, 928</t>
  </si>
  <si>
    <t>40/60*60=40</t>
  </si>
  <si>
    <t>20/80*20=5</t>
  </si>
  <si>
    <t>№ группы показателей</t>
  </si>
  <si>
    <t>за исключением 901</t>
  </si>
  <si>
    <t>Расчет для  901</t>
  </si>
  <si>
    <t>4/96*24=1</t>
  </si>
  <si>
    <t>выполняется</t>
  </si>
  <si>
    <t>Sаппарат, межбюдж-сумма ассигнований, предусмотренная на содержание органов местного самоуправления, предоставление межбюджетных трансфертов, предоставление социальных выплат за счет средств краевого бюджета вне рамок целевых программ</t>
  </si>
  <si>
    <t>Наличие утвержденного  Порядка составления, утверждения и ведения бюджетных смет подведомственных ГРБС получателей бюджетных средств</t>
  </si>
  <si>
    <t>не утвержден</t>
  </si>
  <si>
    <t>1,4</t>
  </si>
  <si>
    <t>30/70*25=10,714</t>
  </si>
  <si>
    <t>30/70*20=8,572</t>
  </si>
  <si>
    <t>Расчет для  901, 953</t>
  </si>
  <si>
    <t>за исключением 901,  953</t>
  </si>
  <si>
    <t>для всех ГРБС, за исключением 901,  953</t>
  </si>
  <si>
    <t>Расчет для   901,  953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</si>
</sst>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#,##0.0"/>
    <numFmt numFmtId="188" formatCode="#,##0.00;[Red]\-#,##0.00;0.00"/>
    <numFmt numFmtId="189" formatCode="0.00000"/>
    <numFmt numFmtId="190" formatCode="#,##0.000"/>
  </numFmts>
  <fonts count="10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sz val="8"/>
      <color indexed="10"/>
      <name val="Arial"/>
      <family val="0"/>
    </font>
    <font>
      <sz val="8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/>
    </xf>
    <xf numFmtId="49" fontId="0" fillId="2" borderId="1" xfId="0" applyNumberForma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/>
    </xf>
    <xf numFmtId="184" fontId="0" fillId="0" borderId="1" xfId="0" applyNumberFormat="1" applyBorder="1" applyAlignment="1">
      <alignment/>
    </xf>
    <xf numFmtId="184" fontId="0" fillId="4" borderId="1" xfId="0" applyNumberFormat="1" applyFill="1" applyBorder="1" applyAlignment="1">
      <alignment/>
    </xf>
    <xf numFmtId="0" fontId="0" fillId="2" borderId="1" xfId="0" applyFill="1" applyBorder="1" applyAlignment="1">
      <alignment horizontal="center" wrapText="1"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49" fontId="0" fillId="5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4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187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84" fontId="0" fillId="0" borderId="2" xfId="0" applyNumberFormat="1" applyFill="1" applyBorder="1" applyAlignment="1">
      <alignment/>
    </xf>
    <xf numFmtId="49" fontId="5" fillId="5" borderId="1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16" fontId="0" fillId="0" borderId="0" xfId="0" applyNumberFormat="1" applyAlignment="1">
      <alignment/>
    </xf>
    <xf numFmtId="188" fontId="6" fillId="0" borderId="1" xfId="18" applyNumberFormat="1" applyFont="1" applyFill="1" applyBorder="1" applyAlignment="1" applyProtection="1">
      <alignment/>
      <protection hidden="1"/>
    </xf>
    <xf numFmtId="4" fontId="7" fillId="0" borderId="1" xfId="0" applyNumberFormat="1" applyFont="1" applyBorder="1" applyAlignment="1">
      <alignment/>
    </xf>
    <xf numFmtId="188" fontId="6" fillId="0" borderId="1" xfId="18" applyNumberFormat="1" applyFont="1" applyFill="1" applyBorder="1" applyAlignment="1" applyProtection="1">
      <alignment horizontal="right"/>
      <protection hidden="1"/>
    </xf>
    <xf numFmtId="4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15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 horizontal="right"/>
    </xf>
    <xf numFmtId="2" fontId="0" fillId="0" borderId="1" xfId="15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Fill="1" applyBorder="1" applyAlignment="1">
      <alignment/>
    </xf>
    <xf numFmtId="187" fontId="0" fillId="0" borderId="1" xfId="0" applyNumberFormat="1" applyFont="1" applyBorder="1" applyAlignment="1">
      <alignment/>
    </xf>
    <xf numFmtId="187" fontId="0" fillId="0" borderId="1" xfId="0" applyNumberFormat="1" applyFill="1" applyBorder="1" applyAlignment="1">
      <alignment/>
    </xf>
    <xf numFmtId="4" fontId="0" fillId="0" borderId="0" xfId="0" applyNumberFormat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3" borderId="0" xfId="0" applyFont="1" applyFill="1" applyBorder="1" applyAlignment="1">
      <alignment horizontal="center" wrapText="1"/>
    </xf>
    <xf numFmtId="188" fontId="8" fillId="0" borderId="1" xfId="18" applyNumberFormat="1" applyFont="1" applyFill="1" applyBorder="1" applyAlignment="1" applyProtection="1">
      <alignment/>
      <protection hidden="1"/>
    </xf>
    <xf numFmtId="188" fontId="0" fillId="0" borderId="0" xfId="0" applyNumberFormat="1" applyAlignment="1">
      <alignment/>
    </xf>
    <xf numFmtId="188" fontId="8" fillId="0" borderId="1" xfId="18" applyNumberFormat="1" applyFont="1" applyFill="1" applyBorder="1" applyAlignment="1" applyProtection="1">
      <alignment horizontal="right"/>
      <protection hidden="1"/>
    </xf>
    <xf numFmtId="0" fontId="0" fillId="3" borderId="3" xfId="0" applyFill="1" applyBorder="1" applyAlignment="1">
      <alignment/>
    </xf>
    <xf numFmtId="188" fontId="0" fillId="0" borderId="1" xfId="0" applyNumberFormat="1" applyBorder="1" applyAlignment="1">
      <alignment/>
    </xf>
    <xf numFmtId="188" fontId="4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84" fontId="0" fillId="3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184" fontId="4" fillId="0" borderId="1" xfId="0" applyNumberFormat="1" applyFont="1" applyBorder="1" applyAlignment="1">
      <alignment/>
    </xf>
    <xf numFmtId="184" fontId="0" fillId="0" borderId="0" xfId="0" applyNumberFormat="1" applyAlignment="1">
      <alignment/>
    </xf>
    <xf numFmtId="19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89" fontId="0" fillId="3" borderId="1" xfId="0" applyNumberFormat="1" applyFill="1" applyBorder="1" applyAlignment="1">
      <alignment/>
    </xf>
    <xf numFmtId="49" fontId="0" fillId="0" borderId="0" xfId="0" applyNumberFormat="1" applyAlignment="1">
      <alignment/>
    </xf>
    <xf numFmtId="0" fontId="0" fillId="6" borderId="1" xfId="0" applyFill="1" applyBorder="1" applyAlignment="1">
      <alignment/>
    </xf>
    <xf numFmtId="0" fontId="5" fillId="6" borderId="1" xfId="0" applyFont="1" applyFill="1" applyBorder="1" applyAlignment="1">
      <alignment/>
    </xf>
    <xf numFmtId="0" fontId="5" fillId="6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6" borderId="1" xfId="0" applyNumberFormat="1" applyFill="1" applyBorder="1" applyAlignment="1">
      <alignment/>
    </xf>
    <xf numFmtId="49" fontId="5" fillId="0" borderId="0" xfId="0" applyNumberFormat="1" applyFont="1" applyAlignment="1">
      <alignment/>
    </xf>
    <xf numFmtId="0" fontId="0" fillId="0" borderId="3" xfId="0" applyFill="1" applyBorder="1" applyAlignment="1">
      <alignment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2" borderId="5" xfId="0" applyFill="1" applyBorder="1" applyAlignment="1">
      <alignment wrapText="1"/>
    </xf>
    <xf numFmtId="49" fontId="0" fillId="2" borderId="5" xfId="0" applyNumberForma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0" fillId="2" borderId="9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35"/>
  <sheetViews>
    <sheetView tabSelected="1" workbookViewId="0" topLeftCell="AI1">
      <selection activeCell="AR36" sqref="AR36"/>
    </sheetView>
  </sheetViews>
  <sheetFormatPr defaultColWidth="9.140625" defaultRowHeight="12.75"/>
  <cols>
    <col min="2" max="2" width="25.57421875" style="0" customWidth="1"/>
    <col min="3" max="3" width="16.421875" style="0" customWidth="1"/>
    <col min="4" max="4" width="13.28125" style="0" customWidth="1"/>
    <col min="5" max="5" width="13.8515625" style="0" customWidth="1"/>
    <col min="6" max="9" width="10.28125" style="0" customWidth="1"/>
    <col min="29" max="29" width="10.28125" style="0" bestFit="1" customWidth="1"/>
    <col min="42" max="42" width="20.140625" style="0" bestFit="1" customWidth="1"/>
  </cols>
  <sheetData>
    <row r="2" spans="2:9" ht="27.75" customHeight="1">
      <c r="B2" s="91" t="s">
        <v>126</v>
      </c>
      <c r="C2" s="92"/>
      <c r="D2" s="92"/>
      <c r="E2" s="92"/>
      <c r="F2" s="93"/>
      <c r="G2" s="88"/>
      <c r="H2" s="88"/>
      <c r="I2" s="88"/>
    </row>
    <row r="4" spans="2:42" ht="87" customHeight="1" hidden="1">
      <c r="B4" s="2" t="s">
        <v>12</v>
      </c>
      <c r="C4" s="4" t="s">
        <v>16</v>
      </c>
      <c r="D4" s="4" t="s">
        <v>17</v>
      </c>
      <c r="E4" s="4" t="s">
        <v>18</v>
      </c>
      <c r="F4" s="4" t="s">
        <v>20</v>
      </c>
      <c r="G4" s="4"/>
      <c r="H4" s="4"/>
      <c r="I4" s="4"/>
      <c r="J4" s="5" t="s">
        <v>21</v>
      </c>
      <c r="K4" s="5" t="s">
        <v>22</v>
      </c>
      <c r="L4" s="5" t="s">
        <v>23</v>
      </c>
      <c r="M4" s="5" t="s">
        <v>24</v>
      </c>
      <c r="N4" s="5"/>
      <c r="O4" s="5"/>
      <c r="P4" s="5"/>
      <c r="Q4" s="5"/>
      <c r="R4" s="5"/>
      <c r="S4" s="5"/>
      <c r="T4" s="5"/>
      <c r="U4" s="5"/>
      <c r="V4" s="5" t="s">
        <v>25</v>
      </c>
      <c r="W4" s="5" t="s">
        <v>26</v>
      </c>
      <c r="X4" s="5"/>
      <c r="Y4" s="5"/>
      <c r="Z4" s="5"/>
      <c r="AA4" s="5" t="s">
        <v>27</v>
      </c>
      <c r="AB4" s="5" t="s">
        <v>28</v>
      </c>
      <c r="AC4" s="5"/>
      <c r="AD4" s="5"/>
      <c r="AE4" s="5"/>
      <c r="AF4" s="5" t="s">
        <v>29</v>
      </c>
      <c r="AG4" s="5" t="s">
        <v>30</v>
      </c>
      <c r="AH4" s="5" t="s">
        <v>31</v>
      </c>
      <c r="AI4" s="5" t="s">
        <v>32</v>
      </c>
      <c r="AJ4" s="5" t="s">
        <v>33</v>
      </c>
      <c r="AK4" s="5"/>
      <c r="AL4" s="5"/>
      <c r="AM4" s="5"/>
      <c r="AN4" s="5" t="s">
        <v>34</v>
      </c>
      <c r="AO4" s="5" t="s">
        <v>35</v>
      </c>
      <c r="AP4" s="5" t="s">
        <v>36</v>
      </c>
    </row>
    <row r="5" spans="2:42" ht="12.75" hidden="1">
      <c r="B5" s="3" t="s">
        <v>0</v>
      </c>
      <c r="C5" s="7" t="e">
        <f>#REF!</f>
        <v>#REF!</v>
      </c>
      <c r="D5" s="7" t="e">
        <f>#REF!</f>
        <v>#REF!</v>
      </c>
      <c r="E5" s="7" t="e">
        <f>#REF!</f>
        <v>#REF!</v>
      </c>
      <c r="F5" s="7" t="e">
        <f>#REF!</f>
        <v>#REF!</v>
      </c>
      <c r="G5" s="7"/>
      <c r="H5" s="7"/>
      <c r="I5" s="7"/>
      <c r="J5" s="7" t="e">
        <f>#REF!</f>
        <v>#REF!</v>
      </c>
      <c r="K5" s="7" t="e">
        <f>#REF!</f>
        <v>#REF!</v>
      </c>
      <c r="L5" s="7" t="e">
        <f>#REF!</f>
        <v>#REF!</v>
      </c>
      <c r="M5" s="7" t="e">
        <f>#REF!</f>
        <v>#REF!</v>
      </c>
      <c r="N5" s="7"/>
      <c r="O5" s="7"/>
      <c r="P5" s="7"/>
      <c r="Q5" s="7"/>
      <c r="R5" s="7"/>
      <c r="S5" s="7"/>
      <c r="T5" s="7"/>
      <c r="U5" s="7"/>
      <c r="V5" s="7" t="e">
        <f>#REF!</f>
        <v>#REF!</v>
      </c>
      <c r="W5" s="7" t="e">
        <f>#REF!</f>
        <v>#REF!</v>
      </c>
      <c r="X5" s="7"/>
      <c r="Y5" s="7"/>
      <c r="Z5" s="7"/>
      <c r="AA5" s="7" t="e">
        <f>#REF!</f>
        <v>#REF!</v>
      </c>
      <c r="AB5" s="7" t="e">
        <f>#REF!</f>
        <v>#REF!</v>
      </c>
      <c r="AC5" s="7"/>
      <c r="AD5" s="7"/>
      <c r="AE5" s="7"/>
      <c r="AF5" s="7" t="e">
        <f>#REF!</f>
        <v>#REF!</v>
      </c>
      <c r="AG5" s="7" t="e">
        <f>#REF!</f>
        <v>#REF!</v>
      </c>
      <c r="AH5" s="7" t="e">
        <f>#REF!</f>
        <v>#REF!</v>
      </c>
      <c r="AI5" s="7">
        <f>'4.2'!F6</f>
        <v>70</v>
      </c>
      <c r="AJ5" s="7">
        <f>'1.1'!H6</f>
        <v>35.714</v>
      </c>
      <c r="AK5" s="7"/>
      <c r="AL5" s="7"/>
      <c r="AM5" s="7"/>
      <c r="AN5" s="7" t="e">
        <f aca="true" t="shared" si="0" ref="AN5:AN13">SUM(C5:AJ5)</f>
        <v>#REF!</v>
      </c>
      <c r="AO5" s="11" t="s">
        <v>37</v>
      </c>
      <c r="AP5" s="3" t="s">
        <v>0</v>
      </c>
    </row>
    <row r="6" spans="2:42" ht="12.75" hidden="1">
      <c r="B6" s="3" t="s">
        <v>1</v>
      </c>
      <c r="C6" s="7" t="e">
        <f>#REF!</f>
        <v>#REF!</v>
      </c>
      <c r="D6" s="7" t="e">
        <f>#REF!</f>
        <v>#REF!</v>
      </c>
      <c r="E6" s="7" t="e">
        <f>#REF!</f>
        <v>#REF!</v>
      </c>
      <c r="F6" s="7" t="e">
        <f>#REF!</f>
        <v>#REF!</v>
      </c>
      <c r="G6" s="7"/>
      <c r="H6" s="7"/>
      <c r="I6" s="7"/>
      <c r="J6" s="7" t="e">
        <f>#REF!</f>
        <v>#REF!</v>
      </c>
      <c r="K6" s="7" t="e">
        <f>#REF!</f>
        <v>#REF!</v>
      </c>
      <c r="L6" s="7" t="e">
        <f>#REF!</f>
        <v>#REF!</v>
      </c>
      <c r="M6" s="7" t="e">
        <f>#REF!</f>
        <v>#REF!</v>
      </c>
      <c r="N6" s="7"/>
      <c r="O6" s="7"/>
      <c r="P6" s="7"/>
      <c r="Q6" s="7"/>
      <c r="R6" s="7"/>
      <c r="S6" s="7"/>
      <c r="T6" s="7"/>
      <c r="U6" s="7"/>
      <c r="V6" s="7" t="e">
        <f>#REF!</f>
        <v>#REF!</v>
      </c>
      <c r="W6" s="7" t="e">
        <f>#REF!</f>
        <v>#REF!</v>
      </c>
      <c r="X6" s="7"/>
      <c r="Y6" s="7"/>
      <c r="Z6" s="7"/>
      <c r="AA6" s="7" t="e">
        <f>#REF!</f>
        <v>#REF!</v>
      </c>
      <c r="AB6" s="7" t="e">
        <f>#REF!</f>
        <v>#REF!</v>
      </c>
      <c r="AC6" s="7"/>
      <c r="AD6" s="7"/>
      <c r="AE6" s="7"/>
      <c r="AF6" s="7" t="e">
        <f>#REF!</f>
        <v>#REF!</v>
      </c>
      <c r="AG6" s="7" t="e">
        <f>#REF!</f>
        <v>#REF!</v>
      </c>
      <c r="AH6" s="7" t="e">
        <f>#REF!</f>
        <v>#REF!</v>
      </c>
      <c r="AI6" s="7">
        <f>'4.2'!F7</f>
        <v>70</v>
      </c>
      <c r="AJ6" s="7">
        <f>'1.1'!H7</f>
        <v>25</v>
      </c>
      <c r="AK6" s="7"/>
      <c r="AL6" s="7"/>
      <c r="AM6" s="7"/>
      <c r="AN6" s="7" t="e">
        <f t="shared" si="0"/>
        <v>#REF!</v>
      </c>
      <c r="AO6" s="11" t="s">
        <v>40</v>
      </c>
      <c r="AP6" s="3" t="s">
        <v>1</v>
      </c>
    </row>
    <row r="7" spans="2:42" ht="12.75" hidden="1">
      <c r="B7" s="3" t="s">
        <v>2</v>
      </c>
      <c r="C7" s="7" t="e">
        <f>#REF!</f>
        <v>#REF!</v>
      </c>
      <c r="D7" s="7" t="e">
        <f>#REF!</f>
        <v>#REF!</v>
      </c>
      <c r="E7" s="7" t="e">
        <f>#REF!</f>
        <v>#REF!</v>
      </c>
      <c r="F7" s="7" t="e">
        <f>#REF!</f>
        <v>#REF!</v>
      </c>
      <c r="G7" s="7"/>
      <c r="H7" s="7"/>
      <c r="I7" s="7"/>
      <c r="J7" s="7" t="e">
        <f>#REF!</f>
        <v>#REF!</v>
      </c>
      <c r="K7" s="7" t="e">
        <f>#REF!</f>
        <v>#REF!</v>
      </c>
      <c r="L7" s="7" t="e">
        <f>#REF!</f>
        <v>#REF!</v>
      </c>
      <c r="M7" s="7" t="e">
        <f>#REF!</f>
        <v>#REF!</v>
      </c>
      <c r="N7" s="7"/>
      <c r="O7" s="7"/>
      <c r="P7" s="7"/>
      <c r="Q7" s="7"/>
      <c r="R7" s="7"/>
      <c r="S7" s="7"/>
      <c r="T7" s="7"/>
      <c r="U7" s="7"/>
      <c r="V7" s="7" t="e">
        <f>#REF!</f>
        <v>#REF!</v>
      </c>
      <c r="W7" s="7" t="e">
        <f>#REF!</f>
        <v>#REF!</v>
      </c>
      <c r="X7" s="7"/>
      <c r="Y7" s="7"/>
      <c r="Z7" s="7"/>
      <c r="AA7" s="7" t="e">
        <f>#REF!</f>
        <v>#REF!</v>
      </c>
      <c r="AB7" s="7" t="e">
        <f>#REF!</f>
        <v>#REF!</v>
      </c>
      <c r="AC7" s="7"/>
      <c r="AD7" s="7"/>
      <c r="AE7" s="7"/>
      <c r="AF7" s="7" t="e">
        <f>#REF!</f>
        <v>#REF!</v>
      </c>
      <c r="AG7" s="7" t="e">
        <f>#REF!</f>
        <v>#REF!</v>
      </c>
      <c r="AH7" s="7" t="e">
        <f>#REF!</f>
        <v>#REF!</v>
      </c>
      <c r="AI7" s="7" t="e">
        <f>'4.2'!#REF!</f>
        <v>#REF!</v>
      </c>
      <c r="AJ7" s="7" t="e">
        <f>'1.1'!#REF!</f>
        <v>#REF!</v>
      </c>
      <c r="AK7" s="7"/>
      <c r="AL7" s="7"/>
      <c r="AM7" s="7"/>
      <c r="AN7" s="7" t="e">
        <f t="shared" si="0"/>
        <v>#REF!</v>
      </c>
      <c r="AO7" s="11" t="s">
        <v>38</v>
      </c>
      <c r="AP7" s="3" t="s">
        <v>2</v>
      </c>
    </row>
    <row r="8" spans="2:42" ht="12.75" hidden="1">
      <c r="B8" s="3" t="s">
        <v>3</v>
      </c>
      <c r="C8" s="7" t="e">
        <f>#REF!</f>
        <v>#REF!</v>
      </c>
      <c r="D8" s="7" t="e">
        <f>#REF!</f>
        <v>#REF!</v>
      </c>
      <c r="E8" s="7" t="e">
        <f>#REF!</f>
        <v>#REF!</v>
      </c>
      <c r="F8" s="7" t="e">
        <f>#REF!</f>
        <v>#REF!</v>
      </c>
      <c r="G8" s="7"/>
      <c r="H8" s="7"/>
      <c r="I8" s="7"/>
      <c r="J8" s="7" t="e">
        <f>#REF!</f>
        <v>#REF!</v>
      </c>
      <c r="K8" s="7" t="e">
        <f>#REF!</f>
        <v>#REF!</v>
      </c>
      <c r="L8" s="7" t="e">
        <f>#REF!</f>
        <v>#REF!</v>
      </c>
      <c r="M8" s="7" t="e">
        <f>#REF!</f>
        <v>#REF!</v>
      </c>
      <c r="N8" s="7"/>
      <c r="O8" s="7"/>
      <c r="P8" s="7"/>
      <c r="Q8" s="7"/>
      <c r="R8" s="7"/>
      <c r="S8" s="7"/>
      <c r="T8" s="7"/>
      <c r="U8" s="7"/>
      <c r="V8" s="7" t="e">
        <f>#REF!</f>
        <v>#REF!</v>
      </c>
      <c r="W8" s="7" t="e">
        <f>#REF!</f>
        <v>#REF!</v>
      </c>
      <c r="X8" s="7"/>
      <c r="Y8" s="7"/>
      <c r="Z8" s="7"/>
      <c r="AA8" s="7" t="e">
        <f>#REF!</f>
        <v>#REF!</v>
      </c>
      <c r="AB8" s="7" t="e">
        <f>#REF!</f>
        <v>#REF!</v>
      </c>
      <c r="AC8" s="7"/>
      <c r="AD8" s="7"/>
      <c r="AE8" s="7"/>
      <c r="AF8" s="7" t="e">
        <f>#REF!</f>
        <v>#REF!</v>
      </c>
      <c r="AG8" s="7" t="e">
        <f>#REF!</f>
        <v>#REF!</v>
      </c>
      <c r="AH8" s="7" t="e">
        <f>#REF!</f>
        <v>#REF!</v>
      </c>
      <c r="AI8" s="7">
        <f>'4.2'!F8</f>
        <v>70</v>
      </c>
      <c r="AJ8" s="7">
        <f>'1.1'!H8</f>
        <v>25</v>
      </c>
      <c r="AK8" s="7"/>
      <c r="AL8" s="7"/>
      <c r="AM8" s="7"/>
      <c r="AN8" s="7" t="e">
        <f t="shared" si="0"/>
        <v>#REF!</v>
      </c>
      <c r="AO8" s="11">
        <v>3</v>
      </c>
      <c r="AP8" s="3" t="s">
        <v>3</v>
      </c>
    </row>
    <row r="9" spans="2:42" ht="12.75" hidden="1">
      <c r="B9" s="3" t="s">
        <v>4</v>
      </c>
      <c r="C9" s="7" t="e">
        <f>#REF!</f>
        <v>#REF!</v>
      </c>
      <c r="D9" s="7" t="e">
        <f>#REF!</f>
        <v>#REF!</v>
      </c>
      <c r="E9" s="7" t="e">
        <f>#REF!</f>
        <v>#REF!</v>
      </c>
      <c r="F9" s="7" t="e">
        <f>#REF!</f>
        <v>#REF!</v>
      </c>
      <c r="G9" s="7"/>
      <c r="H9" s="7"/>
      <c r="I9" s="7"/>
      <c r="J9" s="7" t="e">
        <f>#REF!</f>
        <v>#REF!</v>
      </c>
      <c r="K9" s="7" t="e">
        <f>#REF!</f>
        <v>#REF!</v>
      </c>
      <c r="L9" s="7" t="e">
        <f>#REF!</f>
        <v>#REF!</v>
      </c>
      <c r="M9" s="7" t="e">
        <f>#REF!</f>
        <v>#REF!</v>
      </c>
      <c r="N9" s="7"/>
      <c r="O9" s="7"/>
      <c r="P9" s="7"/>
      <c r="Q9" s="7"/>
      <c r="R9" s="7"/>
      <c r="S9" s="7"/>
      <c r="T9" s="7"/>
      <c r="U9" s="7"/>
      <c r="V9" s="7" t="e">
        <f>#REF!</f>
        <v>#REF!</v>
      </c>
      <c r="W9" s="7" t="e">
        <f>#REF!</f>
        <v>#REF!</v>
      </c>
      <c r="X9" s="7"/>
      <c r="Y9" s="7"/>
      <c r="Z9" s="7"/>
      <c r="AA9" s="7" t="e">
        <f>#REF!</f>
        <v>#REF!</v>
      </c>
      <c r="AB9" s="7" t="e">
        <f>#REF!</f>
        <v>#REF!</v>
      </c>
      <c r="AC9" s="7"/>
      <c r="AD9" s="7"/>
      <c r="AE9" s="7"/>
      <c r="AF9" s="7" t="e">
        <f>#REF!</f>
        <v>#REF!</v>
      </c>
      <c r="AG9" s="7" t="e">
        <f>#REF!</f>
        <v>#REF!</v>
      </c>
      <c r="AH9" s="7" t="e">
        <f>#REF!</f>
        <v>#REF!</v>
      </c>
      <c r="AI9" s="7">
        <f>'4.2'!F9</f>
        <v>70</v>
      </c>
      <c r="AJ9" s="7">
        <f>'1.1'!H9</f>
        <v>25</v>
      </c>
      <c r="AK9" s="7"/>
      <c r="AL9" s="7"/>
      <c r="AM9" s="7"/>
      <c r="AN9" s="7" t="e">
        <f t="shared" si="0"/>
        <v>#REF!</v>
      </c>
      <c r="AO9" s="11">
        <v>8</v>
      </c>
      <c r="AP9" s="3" t="s">
        <v>4</v>
      </c>
    </row>
    <row r="10" spans="2:42" ht="12.75" hidden="1">
      <c r="B10" s="3" t="s">
        <v>5</v>
      </c>
      <c r="C10" s="7" t="e">
        <f>#REF!</f>
        <v>#REF!</v>
      </c>
      <c r="D10" s="7" t="e">
        <f>#REF!</f>
        <v>#REF!</v>
      </c>
      <c r="E10" s="7" t="e">
        <f>#REF!</f>
        <v>#REF!</v>
      </c>
      <c r="F10" s="7" t="e">
        <f>#REF!</f>
        <v>#REF!</v>
      </c>
      <c r="G10" s="7"/>
      <c r="H10" s="7"/>
      <c r="I10" s="7"/>
      <c r="J10" s="7" t="e">
        <f>#REF!</f>
        <v>#REF!</v>
      </c>
      <c r="K10" s="7" t="e">
        <f>#REF!</f>
        <v>#REF!</v>
      </c>
      <c r="L10" s="7" t="e">
        <f>#REF!</f>
        <v>#REF!</v>
      </c>
      <c r="M10" s="7" t="e">
        <f>#REF!</f>
        <v>#REF!</v>
      </c>
      <c r="N10" s="7"/>
      <c r="O10" s="7"/>
      <c r="P10" s="7"/>
      <c r="Q10" s="7"/>
      <c r="R10" s="7"/>
      <c r="S10" s="7"/>
      <c r="T10" s="7"/>
      <c r="U10" s="7"/>
      <c r="V10" s="7" t="e">
        <f>#REF!</f>
        <v>#REF!</v>
      </c>
      <c r="W10" s="7" t="e">
        <f>#REF!</f>
        <v>#REF!</v>
      </c>
      <c r="X10" s="7"/>
      <c r="Y10" s="7"/>
      <c r="Z10" s="7"/>
      <c r="AA10" s="7" t="e">
        <f>#REF!</f>
        <v>#REF!</v>
      </c>
      <c r="AB10" s="7" t="e">
        <f>#REF!</f>
        <v>#REF!</v>
      </c>
      <c r="AC10" s="7"/>
      <c r="AD10" s="7"/>
      <c r="AE10" s="7"/>
      <c r="AF10" s="7" t="e">
        <f>#REF!</f>
        <v>#REF!</v>
      </c>
      <c r="AG10" s="7" t="e">
        <f>#REF!</f>
        <v>#REF!</v>
      </c>
      <c r="AH10" s="7" t="e">
        <f>#REF!</f>
        <v>#REF!</v>
      </c>
      <c r="AI10" s="7">
        <f>'4.2'!F10</f>
        <v>70</v>
      </c>
      <c r="AJ10" s="7">
        <f>'1.1'!H10</f>
        <v>25</v>
      </c>
      <c r="AK10" s="7"/>
      <c r="AL10" s="7"/>
      <c r="AM10" s="7"/>
      <c r="AN10" s="7" t="e">
        <f t="shared" si="0"/>
        <v>#REF!</v>
      </c>
      <c r="AO10" s="11" t="s">
        <v>39</v>
      </c>
      <c r="AP10" s="3" t="s">
        <v>5</v>
      </c>
    </row>
    <row r="11" spans="2:42" ht="12.75" hidden="1">
      <c r="B11" s="3" t="s">
        <v>6</v>
      </c>
      <c r="C11" s="7" t="e">
        <f>#REF!</f>
        <v>#REF!</v>
      </c>
      <c r="D11" s="7" t="e">
        <f>#REF!</f>
        <v>#REF!</v>
      </c>
      <c r="E11" s="7" t="e">
        <f>#REF!</f>
        <v>#REF!</v>
      </c>
      <c r="F11" s="7" t="e">
        <f>#REF!</f>
        <v>#REF!</v>
      </c>
      <c r="G11" s="7"/>
      <c r="H11" s="7"/>
      <c r="I11" s="7"/>
      <c r="J11" s="7" t="e">
        <f>#REF!</f>
        <v>#REF!</v>
      </c>
      <c r="K11" s="7" t="e">
        <f>#REF!</f>
        <v>#REF!</v>
      </c>
      <c r="L11" s="7" t="e">
        <f>#REF!</f>
        <v>#REF!</v>
      </c>
      <c r="M11" s="7" t="e">
        <f>#REF!</f>
        <v>#REF!</v>
      </c>
      <c r="N11" s="7"/>
      <c r="O11" s="7"/>
      <c r="P11" s="7"/>
      <c r="Q11" s="7"/>
      <c r="R11" s="7"/>
      <c r="S11" s="7"/>
      <c r="T11" s="7"/>
      <c r="U11" s="7"/>
      <c r="V11" s="7" t="e">
        <f>#REF!</f>
        <v>#REF!</v>
      </c>
      <c r="W11" s="7" t="e">
        <f>#REF!</f>
        <v>#REF!</v>
      </c>
      <c r="X11" s="7"/>
      <c r="Y11" s="7"/>
      <c r="Z11" s="7"/>
      <c r="AA11" s="7" t="e">
        <f>#REF!</f>
        <v>#REF!</v>
      </c>
      <c r="AB11" s="7" t="e">
        <f>#REF!</f>
        <v>#REF!</v>
      </c>
      <c r="AC11" s="7"/>
      <c r="AD11" s="7"/>
      <c r="AE11" s="7"/>
      <c r="AF11" s="7" t="e">
        <f>#REF!</f>
        <v>#REF!</v>
      </c>
      <c r="AG11" s="7" t="e">
        <f>#REF!</f>
        <v>#REF!</v>
      </c>
      <c r="AH11" s="7" t="e">
        <f>#REF!</f>
        <v>#REF!</v>
      </c>
      <c r="AI11" s="7">
        <f>'4.2'!F11</f>
        <v>70</v>
      </c>
      <c r="AJ11" s="7">
        <f>'1.1'!H11</f>
        <v>25</v>
      </c>
      <c r="AK11" s="7"/>
      <c r="AL11" s="7"/>
      <c r="AM11" s="7"/>
      <c r="AN11" s="7" t="e">
        <f t="shared" si="0"/>
        <v>#REF!</v>
      </c>
      <c r="AO11" s="11">
        <v>6</v>
      </c>
      <c r="AP11" s="3" t="s">
        <v>6</v>
      </c>
    </row>
    <row r="12" spans="2:42" ht="12.75" hidden="1">
      <c r="B12" s="3" t="s">
        <v>7</v>
      </c>
      <c r="C12" s="7" t="e">
        <f>#REF!</f>
        <v>#REF!</v>
      </c>
      <c r="D12" s="7" t="e">
        <f>#REF!</f>
        <v>#REF!</v>
      </c>
      <c r="E12" s="7" t="e">
        <f>#REF!</f>
        <v>#REF!</v>
      </c>
      <c r="F12" s="7" t="e">
        <f>#REF!</f>
        <v>#REF!</v>
      </c>
      <c r="G12" s="7"/>
      <c r="H12" s="7"/>
      <c r="I12" s="7"/>
      <c r="J12" s="7" t="e">
        <f>#REF!</f>
        <v>#REF!</v>
      </c>
      <c r="K12" s="7" t="e">
        <f>#REF!</f>
        <v>#REF!</v>
      </c>
      <c r="L12" s="7" t="e">
        <f>#REF!</f>
        <v>#REF!</v>
      </c>
      <c r="M12" s="7" t="e">
        <f>#REF!</f>
        <v>#REF!</v>
      </c>
      <c r="N12" s="7"/>
      <c r="O12" s="7"/>
      <c r="P12" s="7"/>
      <c r="Q12" s="7"/>
      <c r="R12" s="7"/>
      <c r="S12" s="7"/>
      <c r="T12" s="7"/>
      <c r="U12" s="7"/>
      <c r="V12" s="7" t="e">
        <f>#REF!</f>
        <v>#REF!</v>
      </c>
      <c r="W12" s="7" t="e">
        <f>#REF!</f>
        <v>#REF!</v>
      </c>
      <c r="X12" s="7"/>
      <c r="Y12" s="7"/>
      <c r="Z12" s="7"/>
      <c r="AA12" s="7" t="e">
        <f>#REF!</f>
        <v>#REF!</v>
      </c>
      <c r="AB12" s="7" t="e">
        <f>#REF!</f>
        <v>#REF!</v>
      </c>
      <c r="AC12" s="7"/>
      <c r="AD12" s="7"/>
      <c r="AE12" s="7"/>
      <c r="AF12" s="7" t="e">
        <f>#REF!</f>
        <v>#REF!</v>
      </c>
      <c r="AG12" s="7" t="e">
        <f>#REF!</f>
        <v>#REF!</v>
      </c>
      <c r="AH12" s="7" t="e">
        <f>#REF!</f>
        <v>#REF!</v>
      </c>
      <c r="AI12" s="7">
        <f>'4.2'!F12</f>
        <v>70</v>
      </c>
      <c r="AJ12" s="7">
        <f>'1.1'!H12</f>
        <v>25</v>
      </c>
      <c r="AK12" s="7"/>
      <c r="AL12" s="7"/>
      <c r="AM12" s="7"/>
      <c r="AN12" s="7" t="e">
        <f t="shared" si="0"/>
        <v>#REF!</v>
      </c>
      <c r="AO12" s="11">
        <v>9</v>
      </c>
      <c r="AP12" s="3" t="s">
        <v>7</v>
      </c>
    </row>
    <row r="13" spans="2:42" ht="12.75" hidden="1">
      <c r="B13" s="3" t="s">
        <v>8</v>
      </c>
      <c r="C13" s="7" t="e">
        <f>#REF!</f>
        <v>#REF!</v>
      </c>
      <c r="D13" s="7" t="e">
        <f>#REF!</f>
        <v>#REF!</v>
      </c>
      <c r="E13" s="7" t="e">
        <f>#REF!</f>
        <v>#REF!</v>
      </c>
      <c r="F13" s="7" t="e">
        <f>#REF!</f>
        <v>#REF!</v>
      </c>
      <c r="G13" s="7"/>
      <c r="H13" s="7"/>
      <c r="I13" s="7"/>
      <c r="J13" s="7" t="e">
        <f>#REF!</f>
        <v>#REF!</v>
      </c>
      <c r="K13" s="7" t="e">
        <f>#REF!</f>
        <v>#REF!</v>
      </c>
      <c r="L13" s="7" t="e">
        <f>#REF!</f>
        <v>#REF!</v>
      </c>
      <c r="M13" s="7" t="e">
        <f>#REF!</f>
        <v>#REF!</v>
      </c>
      <c r="N13" s="7"/>
      <c r="O13" s="7"/>
      <c r="P13" s="7"/>
      <c r="Q13" s="7"/>
      <c r="R13" s="7"/>
      <c r="S13" s="7"/>
      <c r="T13" s="7"/>
      <c r="U13" s="7"/>
      <c r="V13" s="7" t="e">
        <f>#REF!</f>
        <v>#REF!</v>
      </c>
      <c r="W13" s="7" t="e">
        <f>#REF!</f>
        <v>#REF!</v>
      </c>
      <c r="X13" s="7"/>
      <c r="Y13" s="7"/>
      <c r="Z13" s="7"/>
      <c r="AA13" s="7" t="e">
        <f>#REF!</f>
        <v>#REF!</v>
      </c>
      <c r="AB13" s="7" t="e">
        <f>#REF!</f>
        <v>#REF!</v>
      </c>
      <c r="AC13" s="7"/>
      <c r="AD13" s="7"/>
      <c r="AE13" s="7"/>
      <c r="AF13" s="7" t="e">
        <f>#REF!</f>
        <v>#REF!</v>
      </c>
      <c r="AG13" s="7" t="e">
        <f>#REF!</f>
        <v>#REF!</v>
      </c>
      <c r="AH13" s="7" t="e">
        <f>#REF!</f>
        <v>#REF!</v>
      </c>
      <c r="AI13" s="7">
        <f>'4.2'!F13</f>
        <v>70</v>
      </c>
      <c r="AJ13" s="7">
        <f>'1.1'!H13</f>
        <v>35.714</v>
      </c>
      <c r="AK13" s="7"/>
      <c r="AL13" s="7"/>
      <c r="AM13" s="7"/>
      <c r="AN13" s="7" t="e">
        <f t="shared" si="0"/>
        <v>#REF!</v>
      </c>
      <c r="AO13" s="11">
        <v>7</v>
      </c>
      <c r="AP13" s="3" t="s">
        <v>8</v>
      </c>
    </row>
    <row r="14" spans="2:42" s="12" customFormat="1" ht="12.75" hidden="1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5"/>
      <c r="AP14" s="13"/>
    </row>
    <row r="15" spans="2:42" s="12" customFormat="1" ht="12.75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5"/>
      <c r="AP15" s="13"/>
    </row>
    <row r="16" spans="2:42" ht="25.5" hidden="1">
      <c r="B16" s="89" t="s">
        <v>48</v>
      </c>
      <c r="C16" s="90" t="s">
        <v>16</v>
      </c>
      <c r="D16" s="90" t="s">
        <v>17</v>
      </c>
      <c r="E16" s="4" t="s">
        <v>18</v>
      </c>
      <c r="F16" s="4" t="s">
        <v>20</v>
      </c>
      <c r="G16" s="4" t="s">
        <v>155</v>
      </c>
      <c r="H16" s="4" t="s">
        <v>156</v>
      </c>
      <c r="I16" s="4" t="s">
        <v>11</v>
      </c>
      <c r="J16" s="5" t="s">
        <v>21</v>
      </c>
      <c r="K16" s="5" t="s">
        <v>22</v>
      </c>
      <c r="L16" s="5" t="s">
        <v>23</v>
      </c>
      <c r="M16" s="5" t="s">
        <v>24</v>
      </c>
      <c r="N16" s="5" t="s">
        <v>147</v>
      </c>
      <c r="O16" s="5" t="s">
        <v>148</v>
      </c>
      <c r="P16" s="5" t="s">
        <v>149</v>
      </c>
      <c r="Q16" s="5" t="s">
        <v>150</v>
      </c>
      <c r="R16" s="5" t="s">
        <v>151</v>
      </c>
      <c r="S16" s="4" t="s">
        <v>157</v>
      </c>
      <c r="T16" s="4" t="s">
        <v>156</v>
      </c>
      <c r="U16" s="4" t="s">
        <v>11</v>
      </c>
      <c r="V16" s="5" t="s">
        <v>25</v>
      </c>
      <c r="W16" s="5" t="s">
        <v>26</v>
      </c>
      <c r="X16" s="4" t="s">
        <v>158</v>
      </c>
      <c r="Y16" s="4" t="s">
        <v>156</v>
      </c>
      <c r="Z16" s="4" t="s">
        <v>11</v>
      </c>
      <c r="AA16" s="5" t="s">
        <v>27</v>
      </c>
      <c r="AB16" s="5" t="s">
        <v>28</v>
      </c>
      <c r="AC16" s="4" t="s">
        <v>159</v>
      </c>
      <c r="AD16" s="4" t="s">
        <v>156</v>
      </c>
      <c r="AE16" s="4" t="s">
        <v>11</v>
      </c>
      <c r="AF16" s="5" t="s">
        <v>45</v>
      </c>
      <c r="AG16" s="5" t="s">
        <v>46</v>
      </c>
      <c r="AH16" s="5" t="s">
        <v>152</v>
      </c>
      <c r="AI16" s="5" t="s">
        <v>153</v>
      </c>
      <c r="AJ16" s="5" t="s">
        <v>154</v>
      </c>
      <c r="AK16" s="4" t="s">
        <v>160</v>
      </c>
      <c r="AL16" s="4" t="s">
        <v>156</v>
      </c>
      <c r="AM16" s="4" t="s">
        <v>11</v>
      </c>
      <c r="AN16" s="5" t="s">
        <v>34</v>
      </c>
      <c r="AO16" s="5" t="s">
        <v>35</v>
      </c>
      <c r="AP16" s="5" t="s">
        <v>36</v>
      </c>
    </row>
    <row r="17" spans="2:42" ht="12.75" hidden="1">
      <c r="B17" s="3" t="s">
        <v>49</v>
      </c>
      <c r="C17" s="7">
        <f>'1.1'!H6</f>
        <v>35.714</v>
      </c>
      <c r="D17" s="7">
        <f>'1.2'!G6</f>
        <v>35.714</v>
      </c>
      <c r="E17" s="7">
        <f>'1.3'!H6</f>
        <v>0</v>
      </c>
      <c r="F17" s="7">
        <f>'1.4'!H6</f>
        <v>28.314852</v>
      </c>
      <c r="G17" s="61" t="e">
        <f>C17+D17+E17+#REF!+F17</f>
        <v>#REF!</v>
      </c>
      <c r="H17" s="68">
        <v>0.26316</v>
      </c>
      <c r="I17" s="61" t="e">
        <f>G17*H17</f>
        <v>#REF!</v>
      </c>
      <c r="J17" s="7">
        <f>'2.1'!H6</f>
        <v>7.952</v>
      </c>
      <c r="K17" s="7">
        <f>'2.2'!K6</f>
        <v>7.098000000000001</v>
      </c>
      <c r="L17" s="7">
        <f>'2.3'!E31</f>
        <v>13.6</v>
      </c>
      <c r="M17" s="7">
        <f>'2.4'!H6</f>
        <v>8</v>
      </c>
      <c r="N17" s="7">
        <f>'2.5'!H6</f>
        <v>8</v>
      </c>
      <c r="O17" s="7">
        <f>'2.6'!G6</f>
        <v>8</v>
      </c>
      <c r="P17" s="7">
        <f>'2.7'!F6</f>
        <v>8</v>
      </c>
      <c r="Q17" s="7">
        <f>'2.8'!F6</f>
        <v>16</v>
      </c>
      <c r="R17" s="7">
        <f>'2.9'!H6</f>
        <v>15</v>
      </c>
      <c r="S17" s="61">
        <f>R17+Q17+P17+O17+N17+M17+L17+K17+J17</f>
        <v>91.64999999999999</v>
      </c>
      <c r="T17" s="68">
        <v>0.26316</v>
      </c>
      <c r="U17" s="61">
        <f>S17*T17</f>
        <v>24.118613999999997</v>
      </c>
      <c r="V17" s="7">
        <f>'3.1'!H6</f>
        <v>0</v>
      </c>
      <c r="W17" s="7">
        <f>'3.2'!G6</f>
        <v>0</v>
      </c>
      <c r="X17" s="61" t="e">
        <f>V17+W17+#REF!</f>
        <v>#REF!</v>
      </c>
      <c r="Y17" s="61">
        <v>0</v>
      </c>
      <c r="Z17" s="61" t="e">
        <f>X17*Y17</f>
        <v>#REF!</v>
      </c>
      <c r="AA17" s="7">
        <f>'4.1'!F6</f>
        <v>30</v>
      </c>
      <c r="AB17" s="7">
        <f>'4.2'!F6</f>
        <v>70</v>
      </c>
      <c r="AC17" s="61" t="e">
        <f>AA17+AB17+#REF!</f>
        <v>#REF!</v>
      </c>
      <c r="AD17" s="68">
        <v>0.22105</v>
      </c>
      <c r="AE17" s="61" t="e">
        <f>AC17*AD17</f>
        <v>#REF!</v>
      </c>
      <c r="AF17" s="7">
        <f>'5.1'!F6</f>
        <v>25</v>
      </c>
      <c r="AG17" s="7">
        <f>'5.2'!H6</f>
        <v>25</v>
      </c>
      <c r="AH17" s="7">
        <f>'5.3'!F6</f>
        <v>25</v>
      </c>
      <c r="AI17" s="7">
        <f>'5.4'!N6</f>
        <v>25</v>
      </c>
      <c r="AJ17" s="7">
        <f>'5.5'!F6</f>
        <v>0</v>
      </c>
      <c r="AK17" s="61">
        <f>AF17+AG17+AH17+AI17+AJ17</f>
        <v>100</v>
      </c>
      <c r="AL17" s="68">
        <v>0.25263</v>
      </c>
      <c r="AM17" s="61">
        <f>AK17*AL17</f>
        <v>25.263</v>
      </c>
      <c r="AN17" s="7" t="e">
        <f aca="true" t="shared" si="1" ref="AN17:AN25">AM17+AE17+Z17+U17+I17</f>
        <v>#REF!</v>
      </c>
      <c r="AO17" s="22" t="s">
        <v>38</v>
      </c>
      <c r="AP17" s="3">
        <v>901</v>
      </c>
    </row>
    <row r="18" spans="2:42" ht="12.75" hidden="1">
      <c r="B18" s="3" t="s">
        <v>50</v>
      </c>
      <c r="C18" s="7">
        <f>'1.1'!H7</f>
        <v>25</v>
      </c>
      <c r="D18" s="7">
        <f>'1.2'!G7</f>
        <v>25</v>
      </c>
      <c r="E18" s="7">
        <f>'1.3'!H7</f>
        <v>12.42</v>
      </c>
      <c r="F18" s="7">
        <f>'1.4'!H7</f>
        <v>19.78</v>
      </c>
      <c r="G18" s="61" t="e">
        <f>C18+D18+E18+#REF!+F18</f>
        <v>#REF!</v>
      </c>
      <c r="H18" s="68">
        <v>0.25</v>
      </c>
      <c r="I18" s="61" t="e">
        <f aca="true" t="shared" si="2" ref="I18:I25">G18*H18</f>
        <v>#REF!</v>
      </c>
      <c r="J18" s="7">
        <f>'2.1'!H7</f>
        <v>7.736</v>
      </c>
      <c r="K18" s="7">
        <f>'2.2'!K7</f>
        <v>13</v>
      </c>
      <c r="L18" s="7">
        <f>'2.3'!E32</f>
        <v>14.784</v>
      </c>
      <c r="M18" s="7">
        <f>'2.4'!H7</f>
        <v>8</v>
      </c>
      <c r="N18" s="7">
        <f>'2.5'!H7</f>
        <v>0</v>
      </c>
      <c r="O18" s="7">
        <f>'2.6'!G7</f>
        <v>8</v>
      </c>
      <c r="P18" s="7">
        <f>'2.7'!F7</f>
        <v>6.504</v>
      </c>
      <c r="Q18" s="7">
        <f>'2.8'!F7</f>
        <v>16</v>
      </c>
      <c r="R18" s="7">
        <f>'2.9'!H7</f>
        <v>15</v>
      </c>
      <c r="S18" s="61">
        <f aca="true" t="shared" si="3" ref="S18:S25">R18+Q18+P18+O18+N18+M18+L18+K18+J18</f>
        <v>89.024</v>
      </c>
      <c r="T18" s="68">
        <v>0.25</v>
      </c>
      <c r="U18" s="61">
        <f aca="true" t="shared" si="4" ref="U18:U25">S18*T18</f>
        <v>22.256</v>
      </c>
      <c r="V18" s="7">
        <f>'3.1'!H7</f>
        <v>59.04</v>
      </c>
      <c r="W18" s="7">
        <f>'3.2'!G7</f>
        <v>40</v>
      </c>
      <c r="X18" s="61" t="e">
        <f>V18+W18+#REF!</f>
        <v>#REF!</v>
      </c>
      <c r="Y18" s="61">
        <v>0.05</v>
      </c>
      <c r="Z18" s="61" t="e">
        <f aca="true" t="shared" si="5" ref="Z18:Z25">X18*Y18</f>
        <v>#REF!</v>
      </c>
      <c r="AA18" s="7">
        <f>'4.1'!F7</f>
        <v>30</v>
      </c>
      <c r="AB18" s="7">
        <f>'4.2'!F7</f>
        <v>70</v>
      </c>
      <c r="AC18" s="61" t="e">
        <f>AA18+AB18+#REF!</f>
        <v>#REF!</v>
      </c>
      <c r="AD18" s="68">
        <v>0.21</v>
      </c>
      <c r="AE18" s="61" t="e">
        <f aca="true" t="shared" si="6" ref="AE18:AE25">AC18*AD18</f>
        <v>#REF!</v>
      </c>
      <c r="AF18" s="7">
        <f>'5.1'!F7</f>
        <v>20</v>
      </c>
      <c r="AG18" s="7">
        <f>'5.2'!H7</f>
        <v>20</v>
      </c>
      <c r="AH18" s="7">
        <f>'5.3'!F7</f>
        <v>20</v>
      </c>
      <c r="AI18" s="7">
        <f>'5.4'!N7</f>
        <v>20</v>
      </c>
      <c r="AJ18" s="7">
        <f>'5.5'!F7</f>
        <v>20</v>
      </c>
      <c r="AK18" s="61">
        <f aca="true" t="shared" si="7" ref="AK18:AK25">AF18+AG18+AH18+AI18+AJ18</f>
        <v>100</v>
      </c>
      <c r="AL18" s="68">
        <v>0.24</v>
      </c>
      <c r="AM18" s="61">
        <f aca="true" t="shared" si="8" ref="AM18:AM25">AK18*AL18</f>
        <v>24</v>
      </c>
      <c r="AN18" s="7" t="e">
        <f t="shared" si="1"/>
        <v>#REF!</v>
      </c>
      <c r="AO18" s="22" t="s">
        <v>40</v>
      </c>
      <c r="AP18" s="3">
        <v>902</v>
      </c>
    </row>
    <row r="19" spans="2:42" ht="12.75" hidden="1">
      <c r="B19" s="3" t="s">
        <v>51</v>
      </c>
      <c r="C19" s="7" t="e">
        <f>'1.1'!#REF!</f>
        <v>#REF!</v>
      </c>
      <c r="D19" s="7" t="e">
        <f>'1.2'!#REF!</f>
        <v>#REF!</v>
      </c>
      <c r="E19" s="7" t="e">
        <f>'1.3'!#REF!</f>
        <v>#REF!</v>
      </c>
      <c r="F19" s="7" t="e">
        <f>'1.4'!#REF!</f>
        <v>#REF!</v>
      </c>
      <c r="G19" s="61" t="e">
        <f>C19+D19+E19+#REF!+F19</f>
        <v>#REF!</v>
      </c>
      <c r="H19" s="68">
        <v>0.25</v>
      </c>
      <c r="I19" s="61" t="e">
        <f t="shared" si="2"/>
        <v>#REF!</v>
      </c>
      <c r="J19" s="7" t="e">
        <f>'2.1'!#REF!</f>
        <v>#REF!</v>
      </c>
      <c r="K19" s="7" t="e">
        <f>'2.2'!#REF!</f>
        <v>#REF!</v>
      </c>
      <c r="L19" s="7" t="e">
        <f>'2.3'!#REF!</f>
        <v>#REF!</v>
      </c>
      <c r="M19" s="7" t="e">
        <f>'2.4'!#REF!</f>
        <v>#REF!</v>
      </c>
      <c r="N19" s="7" t="e">
        <f>'2.5'!#REF!</f>
        <v>#REF!</v>
      </c>
      <c r="O19" s="7" t="e">
        <f>'2.6'!#REF!</f>
        <v>#REF!</v>
      </c>
      <c r="P19" s="7" t="e">
        <f>'2.7'!#REF!</f>
        <v>#REF!</v>
      </c>
      <c r="Q19" s="7" t="e">
        <f>'2.8'!#REF!</f>
        <v>#REF!</v>
      </c>
      <c r="R19" s="7" t="e">
        <f>'2.9'!#REF!</f>
        <v>#REF!</v>
      </c>
      <c r="S19" s="61" t="e">
        <f t="shared" si="3"/>
        <v>#REF!</v>
      </c>
      <c r="T19" s="68">
        <v>0.25</v>
      </c>
      <c r="U19" s="61" t="e">
        <f t="shared" si="4"/>
        <v>#REF!</v>
      </c>
      <c r="V19" s="7" t="e">
        <f>'3.1'!#REF!</f>
        <v>#REF!</v>
      </c>
      <c r="W19" s="7" t="e">
        <f>'3.2'!#REF!</f>
        <v>#REF!</v>
      </c>
      <c r="X19" s="61" t="e">
        <f>V19+W19+#REF!</f>
        <v>#REF!</v>
      </c>
      <c r="Y19" s="61">
        <v>0.05</v>
      </c>
      <c r="Z19" s="61" t="e">
        <f t="shared" si="5"/>
        <v>#REF!</v>
      </c>
      <c r="AA19" s="7" t="e">
        <f>'4.1'!#REF!</f>
        <v>#REF!</v>
      </c>
      <c r="AB19" s="7" t="e">
        <f>'4.2'!#REF!</f>
        <v>#REF!</v>
      </c>
      <c r="AC19" s="61" t="e">
        <f>AA19+AB19+#REF!</f>
        <v>#REF!</v>
      </c>
      <c r="AD19" s="68">
        <v>0.21</v>
      </c>
      <c r="AE19" s="61" t="e">
        <f t="shared" si="6"/>
        <v>#REF!</v>
      </c>
      <c r="AF19" s="7" t="e">
        <f>'5.1'!#REF!</f>
        <v>#REF!</v>
      </c>
      <c r="AG19" s="7" t="e">
        <f>'5.2'!#REF!</f>
        <v>#REF!</v>
      </c>
      <c r="AH19" s="7" t="e">
        <f>'5.3'!#REF!</f>
        <v>#REF!</v>
      </c>
      <c r="AI19" s="7" t="e">
        <f>'5.4'!#REF!</f>
        <v>#REF!</v>
      </c>
      <c r="AJ19" s="7" t="e">
        <f>'5.5'!#REF!</f>
        <v>#REF!</v>
      </c>
      <c r="AK19" s="61" t="e">
        <f t="shared" si="7"/>
        <v>#REF!</v>
      </c>
      <c r="AL19" s="68">
        <v>0.24</v>
      </c>
      <c r="AM19" s="61" t="e">
        <f t="shared" si="8"/>
        <v>#REF!</v>
      </c>
      <c r="AN19" s="7" t="e">
        <f t="shared" si="1"/>
        <v>#REF!</v>
      </c>
      <c r="AO19" s="22" t="s">
        <v>37</v>
      </c>
      <c r="AP19" s="3">
        <v>905</v>
      </c>
    </row>
    <row r="20" spans="2:42" s="12" customFormat="1" ht="12.75" hidden="1">
      <c r="B20" s="3" t="s">
        <v>52</v>
      </c>
      <c r="C20" s="7">
        <f>'1.1'!H8</f>
        <v>25</v>
      </c>
      <c r="D20" s="7">
        <f>'1.2'!G8</f>
        <v>0</v>
      </c>
      <c r="E20" s="7">
        <f>'1.3'!H8</f>
        <v>3.75</v>
      </c>
      <c r="F20" s="7">
        <f>'1.4'!H8</f>
        <v>18.759999999999998</v>
      </c>
      <c r="G20" s="61" t="e">
        <f>C20+D20+E20+#REF!+F20</f>
        <v>#REF!</v>
      </c>
      <c r="H20" s="68">
        <v>0.25</v>
      </c>
      <c r="I20" s="61" t="e">
        <f t="shared" si="2"/>
        <v>#REF!</v>
      </c>
      <c r="J20" s="7">
        <f>'2.1'!H8</f>
        <v>7.968</v>
      </c>
      <c r="K20" s="7">
        <f>'2.2'!K8</f>
        <v>13</v>
      </c>
      <c r="L20" s="7">
        <f>'2.3'!E33</f>
        <v>15.216</v>
      </c>
      <c r="M20" s="7">
        <f>'2.4'!H8</f>
        <v>8</v>
      </c>
      <c r="N20" s="7">
        <f>'2.5'!H8</f>
        <v>0</v>
      </c>
      <c r="O20" s="7">
        <f>'2.6'!G8</f>
        <v>8</v>
      </c>
      <c r="P20" s="7">
        <f>'2.7'!F8</f>
        <v>4.504</v>
      </c>
      <c r="Q20" s="7">
        <f>'2.8'!F8</f>
        <v>16</v>
      </c>
      <c r="R20" s="7">
        <f>'2.9'!H8</f>
        <v>15</v>
      </c>
      <c r="S20" s="61">
        <f t="shared" si="3"/>
        <v>87.688</v>
      </c>
      <c r="T20" s="68">
        <v>0.25</v>
      </c>
      <c r="U20" s="61">
        <f t="shared" si="4"/>
        <v>21.922</v>
      </c>
      <c r="V20" s="7">
        <f>'3.1'!H8</f>
        <v>59.94</v>
      </c>
      <c r="W20" s="7">
        <f>'3.2'!G8</f>
        <v>40</v>
      </c>
      <c r="X20" s="61" t="e">
        <f>V20+W20+#REF!</f>
        <v>#REF!</v>
      </c>
      <c r="Y20" s="61">
        <v>0.05</v>
      </c>
      <c r="Z20" s="61" t="e">
        <f t="shared" si="5"/>
        <v>#REF!</v>
      </c>
      <c r="AA20" s="7">
        <f>'4.1'!F8</f>
        <v>30</v>
      </c>
      <c r="AB20" s="7">
        <f>'4.2'!F8</f>
        <v>70</v>
      </c>
      <c r="AC20" s="61" t="e">
        <f>AA20+AB20+#REF!</f>
        <v>#REF!</v>
      </c>
      <c r="AD20" s="68">
        <v>0.21</v>
      </c>
      <c r="AE20" s="61" t="e">
        <f t="shared" si="6"/>
        <v>#REF!</v>
      </c>
      <c r="AF20" s="7">
        <f>'5.1'!F8</f>
        <v>20</v>
      </c>
      <c r="AG20" s="7">
        <f>'5.2'!H8</f>
        <v>20</v>
      </c>
      <c r="AH20" s="7">
        <f>'5.3'!F8</f>
        <v>20</v>
      </c>
      <c r="AI20" s="7">
        <f>'5.4'!N8</f>
        <v>20</v>
      </c>
      <c r="AJ20" s="7">
        <f>'5.5'!F8</f>
        <v>20</v>
      </c>
      <c r="AK20" s="61">
        <f t="shared" si="7"/>
        <v>100</v>
      </c>
      <c r="AL20" s="68">
        <v>0.24</v>
      </c>
      <c r="AM20" s="61">
        <f t="shared" si="8"/>
        <v>24</v>
      </c>
      <c r="AN20" s="7" t="e">
        <f t="shared" si="1"/>
        <v>#REF!</v>
      </c>
      <c r="AO20" s="22" t="s">
        <v>43</v>
      </c>
      <c r="AP20" s="3">
        <v>925</v>
      </c>
    </row>
    <row r="21" spans="2:42" ht="12.75" hidden="1">
      <c r="B21" s="3" t="s">
        <v>53</v>
      </c>
      <c r="C21" s="7">
        <f>'1.1'!H9</f>
        <v>25</v>
      </c>
      <c r="D21" s="7">
        <f>'1.2'!G9</f>
        <v>25</v>
      </c>
      <c r="E21" s="7">
        <f>'1.3'!H9</f>
        <v>0.57</v>
      </c>
      <c r="F21" s="7">
        <f>'1.4'!H9</f>
        <v>19.88</v>
      </c>
      <c r="G21" s="61" t="e">
        <f>C21+D21+E21+#REF!+F21</f>
        <v>#REF!</v>
      </c>
      <c r="H21" s="68">
        <v>0.25</v>
      </c>
      <c r="I21" s="61" t="e">
        <f t="shared" si="2"/>
        <v>#REF!</v>
      </c>
      <c r="J21" s="7">
        <f>'2.1'!H9</f>
        <v>8</v>
      </c>
      <c r="K21" s="7">
        <f>'2.2'!K9</f>
        <v>13</v>
      </c>
      <c r="L21" s="7">
        <f>'2.3'!E34</f>
        <v>15.344</v>
      </c>
      <c r="M21" s="7">
        <f>'2.4'!H9</f>
        <v>8</v>
      </c>
      <c r="N21" s="7">
        <f>'2.5'!H9</f>
        <v>7.432</v>
      </c>
      <c r="O21" s="7">
        <f>'2.6'!G9</f>
        <v>8</v>
      </c>
      <c r="P21" s="7">
        <f>'2.7'!F9</f>
        <v>7.504</v>
      </c>
      <c r="Q21" s="7">
        <f>'2.8'!F9</f>
        <v>16</v>
      </c>
      <c r="R21" s="7">
        <f>'2.9'!H9</f>
        <v>15</v>
      </c>
      <c r="S21" s="61">
        <f t="shared" si="3"/>
        <v>98.28</v>
      </c>
      <c r="T21" s="68">
        <v>0.25</v>
      </c>
      <c r="U21" s="61">
        <f t="shared" si="4"/>
        <v>24.57</v>
      </c>
      <c r="V21" s="7">
        <f>'3.1'!H9</f>
        <v>100</v>
      </c>
      <c r="W21" s="7">
        <f>'3.2'!G9</f>
        <v>0</v>
      </c>
      <c r="X21" s="61" t="e">
        <f>V21+W21+#REF!</f>
        <v>#REF!</v>
      </c>
      <c r="Y21" s="61">
        <v>0.05</v>
      </c>
      <c r="Z21" s="61" t="e">
        <f t="shared" si="5"/>
        <v>#REF!</v>
      </c>
      <c r="AA21" s="7">
        <f>'4.1'!F9</f>
        <v>30</v>
      </c>
      <c r="AB21" s="7">
        <f>'4.2'!F9</f>
        <v>70</v>
      </c>
      <c r="AC21" s="61" t="e">
        <f>AA21+AB21+#REF!</f>
        <v>#REF!</v>
      </c>
      <c r="AD21" s="68">
        <v>0.21</v>
      </c>
      <c r="AE21" s="61" t="e">
        <f t="shared" si="6"/>
        <v>#REF!</v>
      </c>
      <c r="AF21" s="7">
        <f>'5.1'!F9</f>
        <v>20</v>
      </c>
      <c r="AG21" s="7">
        <f>'5.2'!H9</f>
        <v>20</v>
      </c>
      <c r="AH21" s="7">
        <f>'5.3'!F9</f>
        <v>20</v>
      </c>
      <c r="AI21" s="7">
        <f>'5.4'!N9</f>
        <v>20</v>
      </c>
      <c r="AJ21" s="7">
        <f>'5.5'!F9</f>
        <v>20</v>
      </c>
      <c r="AK21" s="61">
        <f t="shared" si="7"/>
        <v>100</v>
      </c>
      <c r="AL21" s="68">
        <v>0.24</v>
      </c>
      <c r="AM21" s="61">
        <f t="shared" si="8"/>
        <v>24</v>
      </c>
      <c r="AN21" s="7" t="e">
        <f t="shared" si="1"/>
        <v>#REF!</v>
      </c>
      <c r="AO21" s="22" t="s">
        <v>41</v>
      </c>
      <c r="AP21" s="3">
        <v>926</v>
      </c>
    </row>
    <row r="22" spans="2:42" ht="12.75" hidden="1">
      <c r="B22" s="3" t="s">
        <v>54</v>
      </c>
      <c r="C22" s="7">
        <f>'1.1'!H10</f>
        <v>25</v>
      </c>
      <c r="D22" s="7">
        <f>'1.2'!G10</f>
        <v>0</v>
      </c>
      <c r="E22" s="7">
        <f>'1.3'!H10</f>
        <v>1.2899999999999998</v>
      </c>
      <c r="F22" s="7">
        <f>'1.4'!H10</f>
        <v>19.259999999999998</v>
      </c>
      <c r="G22" s="61" t="e">
        <f>C22+D22+E22+#REF!+F22</f>
        <v>#REF!</v>
      </c>
      <c r="H22" s="68">
        <v>0.25</v>
      </c>
      <c r="I22" s="61" t="e">
        <f t="shared" si="2"/>
        <v>#REF!</v>
      </c>
      <c r="J22" s="7">
        <f>'2.1'!H10</f>
        <v>7.928</v>
      </c>
      <c r="K22" s="7">
        <f>'2.2'!K10</f>
        <v>13</v>
      </c>
      <c r="L22" s="7">
        <f>'2.3'!E35</f>
        <v>14.064</v>
      </c>
      <c r="M22" s="7">
        <f>'2.4'!H10</f>
        <v>8</v>
      </c>
      <c r="N22" s="7">
        <f>'2.5'!H10</f>
        <v>0</v>
      </c>
      <c r="O22" s="7">
        <f>'2.6'!G10</f>
        <v>8</v>
      </c>
      <c r="P22" s="7">
        <f>'2.7'!F10</f>
        <v>6</v>
      </c>
      <c r="Q22" s="7">
        <f>'2.8'!F10</f>
        <v>16</v>
      </c>
      <c r="R22" s="7">
        <f>'2.9'!H10</f>
        <v>0</v>
      </c>
      <c r="S22" s="61">
        <f t="shared" si="3"/>
        <v>72.99199999999999</v>
      </c>
      <c r="T22" s="68">
        <v>0.25</v>
      </c>
      <c r="U22" s="61">
        <f t="shared" si="4"/>
        <v>18.247999999999998</v>
      </c>
      <c r="V22" s="7">
        <f>'3.1'!H10</f>
        <v>99.8</v>
      </c>
      <c r="W22" s="7">
        <f>'3.2'!G10</f>
        <v>0</v>
      </c>
      <c r="X22" s="61" t="e">
        <f>V22+W22+#REF!</f>
        <v>#REF!</v>
      </c>
      <c r="Y22" s="61">
        <v>0.05</v>
      </c>
      <c r="Z22" s="61" t="e">
        <f t="shared" si="5"/>
        <v>#REF!</v>
      </c>
      <c r="AA22" s="7">
        <f>'4.1'!F10</f>
        <v>30</v>
      </c>
      <c r="AB22" s="7">
        <f>'4.2'!F10</f>
        <v>70</v>
      </c>
      <c r="AC22" s="61" t="e">
        <f>AA22+AB22+#REF!</f>
        <v>#REF!</v>
      </c>
      <c r="AD22" s="68">
        <v>0.21</v>
      </c>
      <c r="AE22" s="61" t="e">
        <f t="shared" si="6"/>
        <v>#REF!</v>
      </c>
      <c r="AF22" s="7">
        <f>'5.1'!F10</f>
        <v>20</v>
      </c>
      <c r="AG22" s="7">
        <f>'5.2'!H10</f>
        <v>10.68</v>
      </c>
      <c r="AH22" s="7">
        <f>'5.3'!F10</f>
        <v>20</v>
      </c>
      <c r="AI22" s="7">
        <f>'5.4'!N10</f>
        <v>20</v>
      </c>
      <c r="AJ22" s="7">
        <f>'5.5'!F10</f>
        <v>0</v>
      </c>
      <c r="AK22" s="61">
        <f t="shared" si="7"/>
        <v>70.68</v>
      </c>
      <c r="AL22" s="68">
        <v>0.24</v>
      </c>
      <c r="AM22" s="61">
        <f t="shared" si="8"/>
        <v>16.9632</v>
      </c>
      <c r="AN22" s="7" t="e">
        <f t="shared" si="1"/>
        <v>#REF!</v>
      </c>
      <c r="AO22" s="22" t="s">
        <v>161</v>
      </c>
      <c r="AP22" s="3">
        <v>928</v>
      </c>
    </row>
    <row r="23" spans="2:42" ht="12.75" hidden="1">
      <c r="B23" s="3" t="s">
        <v>55</v>
      </c>
      <c r="C23" s="7">
        <f>'1.1'!H11</f>
        <v>25</v>
      </c>
      <c r="D23" s="7">
        <f>'1.2'!G11</f>
        <v>25</v>
      </c>
      <c r="E23" s="7">
        <f>'1.3'!H11</f>
        <v>2.31</v>
      </c>
      <c r="F23" s="7">
        <f>'1.4'!H11</f>
        <v>0</v>
      </c>
      <c r="G23" s="61" t="e">
        <f>C23+D23+E23+#REF!+F23</f>
        <v>#REF!</v>
      </c>
      <c r="H23" s="68">
        <v>0.25</v>
      </c>
      <c r="I23" s="61" t="e">
        <f t="shared" si="2"/>
        <v>#REF!</v>
      </c>
      <c r="J23" s="7">
        <f>'2.1'!H11</f>
        <v>7.968</v>
      </c>
      <c r="K23" s="7">
        <f>'2.2'!K11</f>
        <v>2.6260000000000003</v>
      </c>
      <c r="L23" s="7">
        <f>'2.3'!E36</f>
        <v>13.248</v>
      </c>
      <c r="M23" s="7">
        <f>'2.4'!H11</f>
        <v>8</v>
      </c>
      <c r="N23" s="7">
        <f>'2.5'!H11</f>
        <v>7.4</v>
      </c>
      <c r="O23" s="7">
        <f>'2.6'!G11</f>
        <v>8</v>
      </c>
      <c r="P23" s="7">
        <f>'2.7'!F11</f>
        <v>7.504</v>
      </c>
      <c r="Q23" s="7">
        <f>'2.8'!F11</f>
        <v>16</v>
      </c>
      <c r="R23" s="7">
        <f>'2.9'!H11</f>
        <v>0</v>
      </c>
      <c r="S23" s="61">
        <f t="shared" si="3"/>
        <v>70.746</v>
      </c>
      <c r="T23" s="68">
        <v>0.25</v>
      </c>
      <c r="U23" s="61">
        <f t="shared" si="4"/>
        <v>17.6865</v>
      </c>
      <c r="V23" s="7">
        <f>'3.1'!H11</f>
        <v>60</v>
      </c>
      <c r="W23" s="7">
        <f>'3.2'!G11</f>
        <v>40</v>
      </c>
      <c r="X23" s="61" t="e">
        <f>V23+W23+#REF!</f>
        <v>#REF!</v>
      </c>
      <c r="Y23" s="61">
        <v>0.05</v>
      </c>
      <c r="Z23" s="61" t="e">
        <f t="shared" si="5"/>
        <v>#REF!</v>
      </c>
      <c r="AA23" s="7">
        <f>'4.1'!F11</f>
        <v>30</v>
      </c>
      <c r="AB23" s="7">
        <f>'4.2'!F11</f>
        <v>70</v>
      </c>
      <c r="AC23" s="61" t="e">
        <f>AA23+AB23+#REF!</f>
        <v>#REF!</v>
      </c>
      <c r="AD23" s="68">
        <v>0.21</v>
      </c>
      <c r="AE23" s="61" t="e">
        <f t="shared" si="6"/>
        <v>#REF!</v>
      </c>
      <c r="AF23" s="7">
        <f>'5.1'!F11</f>
        <v>20</v>
      </c>
      <c r="AG23" s="7">
        <f>'5.2'!H11</f>
        <v>20</v>
      </c>
      <c r="AH23" s="7">
        <f>'5.3'!F11</f>
        <v>20</v>
      </c>
      <c r="AI23" s="7">
        <f>'5.4'!N11</f>
        <v>20</v>
      </c>
      <c r="AJ23" s="7">
        <f>'5.5'!F11</f>
        <v>20</v>
      </c>
      <c r="AK23" s="61">
        <f t="shared" si="7"/>
        <v>100</v>
      </c>
      <c r="AL23" s="68">
        <v>0.24</v>
      </c>
      <c r="AM23" s="61">
        <f t="shared" si="8"/>
        <v>24</v>
      </c>
      <c r="AN23" s="7" t="e">
        <f t="shared" si="1"/>
        <v>#REF!</v>
      </c>
      <c r="AO23" s="22" t="s">
        <v>44</v>
      </c>
      <c r="AP23" s="3">
        <v>929</v>
      </c>
    </row>
    <row r="24" spans="2:42" ht="12.75" hidden="1">
      <c r="B24" s="3" t="s">
        <v>56</v>
      </c>
      <c r="C24" s="7">
        <f>'1.1'!H12</f>
        <v>25</v>
      </c>
      <c r="D24" s="7">
        <f>'1.2'!G12</f>
        <v>25</v>
      </c>
      <c r="E24" s="7">
        <f>'1.3'!H12</f>
        <v>17.58</v>
      </c>
      <c r="F24" s="7">
        <f>'1.4'!H12</f>
        <v>18.32</v>
      </c>
      <c r="G24" s="61" t="e">
        <f>C24+D24+E24+#REF!+F24</f>
        <v>#REF!</v>
      </c>
      <c r="H24" s="68">
        <v>0.25</v>
      </c>
      <c r="I24" s="61" t="e">
        <f t="shared" si="2"/>
        <v>#REF!</v>
      </c>
      <c r="J24" s="7">
        <f>'2.1'!H12</f>
        <v>7.952</v>
      </c>
      <c r="K24" s="7">
        <f>'2.2'!K12</f>
        <v>13</v>
      </c>
      <c r="L24" s="7">
        <f>'2.3'!E37</f>
        <v>13.232</v>
      </c>
      <c r="M24" s="7">
        <f>'2.4'!H12</f>
        <v>8</v>
      </c>
      <c r="N24" s="7">
        <f>'2.5'!H12</f>
        <v>7.336</v>
      </c>
      <c r="O24" s="7">
        <f>'2.6'!G12</f>
        <v>0</v>
      </c>
      <c r="P24" s="7">
        <f>'2.7'!F12</f>
        <v>7.664</v>
      </c>
      <c r="Q24" s="7">
        <f>'2.8'!F12</f>
        <v>16</v>
      </c>
      <c r="R24" s="7">
        <f>'2.9'!H12</f>
        <v>15</v>
      </c>
      <c r="S24" s="61">
        <f t="shared" si="3"/>
        <v>88.184</v>
      </c>
      <c r="T24" s="68">
        <v>0.25</v>
      </c>
      <c r="U24" s="61">
        <f t="shared" si="4"/>
        <v>22.046</v>
      </c>
      <c r="V24" s="7">
        <f>'3.1'!H12</f>
        <v>60</v>
      </c>
      <c r="W24" s="7">
        <f>'3.2'!G12</f>
        <v>40</v>
      </c>
      <c r="X24" s="61" t="e">
        <f>V24+W24+#REF!</f>
        <v>#REF!</v>
      </c>
      <c r="Y24" s="61">
        <v>0.05</v>
      </c>
      <c r="Z24" s="61" t="e">
        <f t="shared" si="5"/>
        <v>#REF!</v>
      </c>
      <c r="AA24" s="7">
        <f>'4.1'!F12</f>
        <v>30</v>
      </c>
      <c r="AB24" s="7">
        <f>'4.2'!F12</f>
        <v>70</v>
      </c>
      <c r="AC24" s="61" t="e">
        <f>AA24+AB24+#REF!</f>
        <v>#REF!</v>
      </c>
      <c r="AD24" s="68">
        <v>0.21</v>
      </c>
      <c r="AE24" s="61" t="e">
        <f t="shared" si="6"/>
        <v>#REF!</v>
      </c>
      <c r="AF24" s="7">
        <f>'5.1'!F12</f>
        <v>20</v>
      </c>
      <c r="AG24" s="7">
        <f>'5.2'!H12</f>
        <v>20</v>
      </c>
      <c r="AH24" s="7">
        <f>'5.3'!F12</f>
        <v>20</v>
      </c>
      <c r="AI24" s="7">
        <f>'5.4'!N12</f>
        <v>20</v>
      </c>
      <c r="AJ24" s="7">
        <f>'5.5'!F12</f>
        <v>0</v>
      </c>
      <c r="AK24" s="61">
        <f t="shared" si="7"/>
        <v>80</v>
      </c>
      <c r="AL24" s="68">
        <v>0.24</v>
      </c>
      <c r="AM24" s="61">
        <f t="shared" si="8"/>
        <v>19.2</v>
      </c>
      <c r="AN24" s="7" t="e">
        <f t="shared" si="1"/>
        <v>#REF!</v>
      </c>
      <c r="AO24" s="22" t="s">
        <v>39</v>
      </c>
      <c r="AP24" s="3">
        <v>934</v>
      </c>
    </row>
    <row r="25" spans="2:42" s="12" customFormat="1" ht="12.75" hidden="1">
      <c r="B25" s="3" t="s">
        <v>57</v>
      </c>
      <c r="C25" s="7">
        <f>'1.1'!H13</f>
        <v>35.714</v>
      </c>
      <c r="D25" s="7">
        <f>'1.2'!G13</f>
        <v>0</v>
      </c>
      <c r="E25" s="7">
        <f>'1.3'!H13</f>
        <v>0</v>
      </c>
      <c r="F25" s="7">
        <f>'1.4'!H13</f>
        <v>28.457712</v>
      </c>
      <c r="G25" s="61" t="e">
        <f>C25+D25+E25+#REF!+F25</f>
        <v>#REF!</v>
      </c>
      <c r="H25" s="68">
        <v>0.25</v>
      </c>
      <c r="I25" s="61" t="e">
        <f t="shared" si="2"/>
        <v>#REF!</v>
      </c>
      <c r="J25" s="7">
        <f>'2.1'!H13</f>
        <v>0</v>
      </c>
      <c r="K25" s="7">
        <f>'2.2'!K13</f>
        <v>0</v>
      </c>
      <c r="L25" s="7">
        <f>'2.3'!E38</f>
        <v>0</v>
      </c>
      <c r="M25" s="7">
        <f>'2.4'!H13</f>
        <v>12.699</v>
      </c>
      <c r="N25" s="7">
        <f>'2.5'!H13</f>
        <v>0</v>
      </c>
      <c r="O25" s="7">
        <f>'2.6'!G13</f>
        <v>12.698</v>
      </c>
      <c r="P25" s="7">
        <f>'2.7'!F13</f>
        <v>0</v>
      </c>
      <c r="Q25" s="7">
        <f>'2.8'!F13</f>
        <v>25.397</v>
      </c>
      <c r="R25" s="7">
        <f>'2.9'!H13</f>
        <v>23.81</v>
      </c>
      <c r="S25" s="61">
        <f t="shared" si="3"/>
        <v>74.604</v>
      </c>
      <c r="T25" s="68">
        <v>0.25</v>
      </c>
      <c r="U25" s="61">
        <f t="shared" si="4"/>
        <v>18.651</v>
      </c>
      <c r="V25" s="7">
        <f>'3.1'!H13</f>
        <v>56.339999999999996</v>
      </c>
      <c r="W25" s="7">
        <f>'3.2'!G13</f>
        <v>40</v>
      </c>
      <c r="X25" s="61" t="e">
        <f>V25+W25+#REF!</f>
        <v>#REF!</v>
      </c>
      <c r="Y25" s="61">
        <v>0.05</v>
      </c>
      <c r="Z25" s="61" t="e">
        <f t="shared" si="5"/>
        <v>#REF!</v>
      </c>
      <c r="AA25" s="7">
        <f>'4.1'!F13</f>
        <v>30</v>
      </c>
      <c r="AB25" s="7">
        <f>'4.2'!F13</f>
        <v>70</v>
      </c>
      <c r="AC25" s="61" t="e">
        <f>AA25+AB25+#REF!</f>
        <v>#REF!</v>
      </c>
      <c r="AD25" s="68">
        <v>0.21</v>
      </c>
      <c r="AE25" s="61" t="e">
        <f t="shared" si="6"/>
        <v>#REF!</v>
      </c>
      <c r="AF25" s="7">
        <f>'5.1'!F13</f>
        <v>25</v>
      </c>
      <c r="AG25" s="7">
        <f>'5.2'!H13</f>
        <v>25</v>
      </c>
      <c r="AH25" s="7">
        <f>'5.3'!F13</f>
        <v>25</v>
      </c>
      <c r="AI25" s="7">
        <f>'5.4'!N13</f>
        <v>25</v>
      </c>
      <c r="AJ25" s="7">
        <f>'5.5'!F13</f>
        <v>0</v>
      </c>
      <c r="AK25" s="61">
        <f t="shared" si="7"/>
        <v>100</v>
      </c>
      <c r="AL25" s="68">
        <v>0.24</v>
      </c>
      <c r="AM25" s="61">
        <f t="shared" si="8"/>
        <v>24</v>
      </c>
      <c r="AN25" s="7" t="e">
        <f t="shared" si="1"/>
        <v>#REF!</v>
      </c>
      <c r="AO25" s="22" t="s">
        <v>42</v>
      </c>
      <c r="AP25" s="3">
        <v>953</v>
      </c>
    </row>
    <row r="26" spans="2:34" ht="12.75">
      <c r="B26" s="16"/>
      <c r="C26" s="17"/>
      <c r="D26" s="16"/>
      <c r="AF26" s="16"/>
      <c r="AG26" s="16"/>
      <c r="AH26" s="21"/>
    </row>
    <row r="27" spans="2:42" ht="25.5">
      <c r="B27" s="2" t="s">
        <v>48</v>
      </c>
      <c r="C27" s="4" t="s">
        <v>16</v>
      </c>
      <c r="D27" s="4" t="s">
        <v>17</v>
      </c>
      <c r="E27" s="4" t="s">
        <v>18</v>
      </c>
      <c r="F27" s="4" t="s">
        <v>19</v>
      </c>
      <c r="G27" s="4" t="s">
        <v>155</v>
      </c>
      <c r="H27" s="4" t="s">
        <v>156</v>
      </c>
      <c r="I27" s="4" t="s">
        <v>11</v>
      </c>
      <c r="J27" s="5" t="s">
        <v>21</v>
      </c>
      <c r="K27" s="5" t="s">
        <v>22</v>
      </c>
      <c r="L27" s="5" t="s">
        <v>23</v>
      </c>
      <c r="M27" s="5" t="s">
        <v>24</v>
      </c>
      <c r="N27" s="5" t="s">
        <v>147</v>
      </c>
      <c r="O27" s="5" t="s">
        <v>148</v>
      </c>
      <c r="P27" s="5" t="s">
        <v>149</v>
      </c>
      <c r="Q27" s="5" t="s">
        <v>150</v>
      </c>
      <c r="R27" s="5" t="s">
        <v>151</v>
      </c>
      <c r="S27" s="4" t="s">
        <v>157</v>
      </c>
      <c r="T27" s="4" t="s">
        <v>156</v>
      </c>
      <c r="U27" s="4" t="s">
        <v>11</v>
      </c>
      <c r="V27" s="5" t="s">
        <v>25</v>
      </c>
      <c r="W27" s="5" t="s">
        <v>26</v>
      </c>
      <c r="X27" s="4" t="s">
        <v>158</v>
      </c>
      <c r="Y27" s="4" t="s">
        <v>156</v>
      </c>
      <c r="Z27" s="4" t="s">
        <v>11</v>
      </c>
      <c r="AA27" s="5" t="s">
        <v>27</v>
      </c>
      <c r="AB27" s="5" t="s">
        <v>28</v>
      </c>
      <c r="AC27" s="4" t="s">
        <v>159</v>
      </c>
      <c r="AD27" s="4" t="s">
        <v>156</v>
      </c>
      <c r="AE27" s="4" t="s">
        <v>11</v>
      </c>
      <c r="AF27" s="5" t="s">
        <v>45</v>
      </c>
      <c r="AG27" s="5" t="s">
        <v>46</v>
      </c>
      <c r="AH27" s="5" t="s">
        <v>152</v>
      </c>
      <c r="AI27" s="5" t="s">
        <v>153</v>
      </c>
      <c r="AJ27" s="5" t="s">
        <v>154</v>
      </c>
      <c r="AK27" s="4" t="s">
        <v>160</v>
      </c>
      <c r="AL27" s="4" t="s">
        <v>156</v>
      </c>
      <c r="AM27" s="4" t="s">
        <v>11</v>
      </c>
      <c r="AN27" s="5" t="s">
        <v>34</v>
      </c>
      <c r="AO27" s="5" t="s">
        <v>35</v>
      </c>
      <c r="AP27" s="5" t="s">
        <v>36</v>
      </c>
    </row>
    <row r="28" spans="2:42" ht="12.75">
      <c r="B28" s="3" t="s">
        <v>49</v>
      </c>
      <c r="C28" s="7">
        <f>'1.1'!H6</f>
        <v>35.714</v>
      </c>
      <c r="D28" s="7">
        <f>'1.2'!G6</f>
        <v>35.714</v>
      </c>
      <c r="E28" s="7">
        <f>'1.3'!H6</f>
        <v>0</v>
      </c>
      <c r="F28" s="7">
        <f>'1.4'!H6</f>
        <v>28.314852</v>
      </c>
      <c r="G28" s="61">
        <f>C28+D28+E28+F28</f>
        <v>99.742852</v>
      </c>
      <c r="H28" s="61">
        <v>0.25</v>
      </c>
      <c r="I28" s="61">
        <f>G28*H28</f>
        <v>24.935713</v>
      </c>
      <c r="J28" s="7">
        <v>7.952</v>
      </c>
      <c r="K28" s="7">
        <v>7.098</v>
      </c>
      <c r="L28" s="7">
        <v>13.6</v>
      </c>
      <c r="M28" s="7">
        <v>8</v>
      </c>
      <c r="N28" s="7">
        <v>8</v>
      </c>
      <c r="O28" s="7">
        <v>8</v>
      </c>
      <c r="P28" s="7">
        <v>8</v>
      </c>
      <c r="Q28" s="7">
        <v>16</v>
      </c>
      <c r="R28" s="7">
        <v>15</v>
      </c>
      <c r="S28" s="61">
        <f>R28+Q28+P28+O28+N28+M28+L28+K28+J28</f>
        <v>91.64999999999999</v>
      </c>
      <c r="T28" s="61">
        <v>0.25</v>
      </c>
      <c r="U28" s="61">
        <f>S28*T28</f>
        <v>22.912499999999998</v>
      </c>
      <c r="V28" s="7">
        <v>0</v>
      </c>
      <c r="W28" s="7">
        <v>0</v>
      </c>
      <c r="X28" s="61">
        <f>V28+W28</f>
        <v>0</v>
      </c>
      <c r="Y28" s="61">
        <v>0</v>
      </c>
      <c r="Z28" s="61">
        <f>X28*Y28</f>
        <v>0</v>
      </c>
      <c r="AA28" s="7">
        <v>30</v>
      </c>
      <c r="AB28" s="7">
        <v>70</v>
      </c>
      <c r="AC28" s="61">
        <f>AA28+AB28</f>
        <v>100</v>
      </c>
      <c r="AD28" s="61">
        <v>0.25</v>
      </c>
      <c r="AE28" s="61">
        <f>AC28*AD28</f>
        <v>25</v>
      </c>
      <c r="AF28" s="7">
        <v>25</v>
      </c>
      <c r="AG28" s="7">
        <v>25</v>
      </c>
      <c r="AH28" s="7">
        <v>25</v>
      </c>
      <c r="AI28" s="7">
        <v>25</v>
      </c>
      <c r="AJ28" s="7">
        <v>0</v>
      </c>
      <c r="AK28" s="61">
        <f>AF28+AG28+AH28+AI28+AJ28</f>
        <v>100</v>
      </c>
      <c r="AL28" s="61">
        <v>0.25</v>
      </c>
      <c r="AM28" s="61">
        <f>AK28*AL28</f>
        <v>25</v>
      </c>
      <c r="AN28" s="7">
        <f aca="true" t="shared" si="9" ref="AN28:AN35">AM28+AE28+Z28+U28+I28</f>
        <v>97.84821299999999</v>
      </c>
      <c r="AO28" s="22" t="s">
        <v>37</v>
      </c>
      <c r="AP28" s="3">
        <v>901</v>
      </c>
    </row>
    <row r="29" spans="2:42" ht="12.75">
      <c r="B29" s="3" t="s">
        <v>50</v>
      </c>
      <c r="C29" s="7">
        <f>'1.1'!H7</f>
        <v>25</v>
      </c>
      <c r="D29" s="7">
        <f>'1.2'!G7</f>
        <v>25</v>
      </c>
      <c r="E29" s="7">
        <f>'1.3'!H7</f>
        <v>12.42</v>
      </c>
      <c r="F29" s="7">
        <f>'1.4'!H7</f>
        <v>19.78</v>
      </c>
      <c r="G29" s="61">
        <f aca="true" t="shared" si="10" ref="G29:G35">C29+D29+E29+F29</f>
        <v>82.2</v>
      </c>
      <c r="H29" s="61">
        <v>0.24</v>
      </c>
      <c r="I29" s="61">
        <v>16.384</v>
      </c>
      <c r="J29" s="7">
        <v>7.736</v>
      </c>
      <c r="K29" s="7">
        <v>13</v>
      </c>
      <c r="L29" s="7">
        <v>14.784</v>
      </c>
      <c r="M29" s="7">
        <v>8</v>
      </c>
      <c r="N29" s="7">
        <v>0</v>
      </c>
      <c r="O29" s="7">
        <v>8</v>
      </c>
      <c r="P29" s="7">
        <v>6.504</v>
      </c>
      <c r="Q29" s="7">
        <v>16</v>
      </c>
      <c r="R29" s="7">
        <v>15</v>
      </c>
      <c r="S29" s="61">
        <f aca="true" t="shared" si="11" ref="S29:S35">R29+Q29+P29+O29+N29+M29+L29+K29+J29</f>
        <v>89.024</v>
      </c>
      <c r="T29" s="61">
        <v>0.24</v>
      </c>
      <c r="U29" s="61">
        <f aca="true" t="shared" si="12" ref="U29:U35">S29*T29</f>
        <v>21.365759999999998</v>
      </c>
      <c r="V29" s="7">
        <v>59.04</v>
      </c>
      <c r="W29" s="7">
        <v>40</v>
      </c>
      <c r="X29" s="61">
        <f aca="true" t="shared" si="13" ref="X29:X35">V29+W29</f>
        <v>99.03999999999999</v>
      </c>
      <c r="Y29" s="61">
        <v>0.04</v>
      </c>
      <c r="Z29" s="61">
        <f aca="true" t="shared" si="14" ref="Z29:Z35">X29*Y29</f>
        <v>3.9616</v>
      </c>
      <c r="AA29" s="7">
        <v>30</v>
      </c>
      <c r="AB29" s="7">
        <v>70</v>
      </c>
      <c r="AC29" s="61">
        <f aca="true" t="shared" si="15" ref="AC29:AC35">AA29+AB29</f>
        <v>100</v>
      </c>
      <c r="AD29" s="61">
        <v>0.24</v>
      </c>
      <c r="AE29" s="61">
        <f aca="true" t="shared" si="16" ref="AE29:AE35">AC29*AD29</f>
        <v>24</v>
      </c>
      <c r="AF29" s="7">
        <v>20</v>
      </c>
      <c r="AG29" s="7">
        <v>20</v>
      </c>
      <c r="AH29" s="7">
        <v>20</v>
      </c>
      <c r="AI29" s="7">
        <v>20</v>
      </c>
      <c r="AJ29" s="7">
        <v>20</v>
      </c>
      <c r="AK29" s="61">
        <f aca="true" t="shared" si="17" ref="AK29:AK35">AF29+AG29+AH29+AI29+AJ29</f>
        <v>100</v>
      </c>
      <c r="AL29" s="61">
        <v>0.24</v>
      </c>
      <c r="AM29" s="61">
        <f aca="true" t="shared" si="18" ref="AM29:AM35">AK29*AL29</f>
        <v>24</v>
      </c>
      <c r="AN29" s="7">
        <f t="shared" si="9"/>
        <v>89.71136</v>
      </c>
      <c r="AO29" s="22" t="s">
        <v>41</v>
      </c>
      <c r="AP29" s="3">
        <v>902</v>
      </c>
    </row>
    <row r="30" spans="2:42" ht="12.75">
      <c r="B30" s="3" t="s">
        <v>52</v>
      </c>
      <c r="C30" s="7">
        <f>'1.1'!H8</f>
        <v>25</v>
      </c>
      <c r="D30" s="7">
        <f>'1.2'!G8</f>
        <v>0</v>
      </c>
      <c r="E30" s="7">
        <f>'1.3'!H8</f>
        <v>3.75</v>
      </c>
      <c r="F30" s="7">
        <f>'1.4'!H8</f>
        <v>18.759999999999998</v>
      </c>
      <c r="G30" s="61">
        <f t="shared" si="10"/>
        <v>47.51</v>
      </c>
      <c r="H30" s="61">
        <v>0.24</v>
      </c>
      <c r="I30" s="61">
        <f aca="true" t="shared" si="19" ref="I30:I35">G30*H30</f>
        <v>11.402399999999998</v>
      </c>
      <c r="J30" s="7">
        <v>7.968</v>
      </c>
      <c r="K30" s="7">
        <v>13</v>
      </c>
      <c r="L30" s="7">
        <v>15.216</v>
      </c>
      <c r="M30" s="7">
        <v>8</v>
      </c>
      <c r="N30" s="7">
        <v>0</v>
      </c>
      <c r="O30" s="7">
        <v>8</v>
      </c>
      <c r="P30" s="7">
        <v>4.504</v>
      </c>
      <c r="Q30" s="7">
        <v>16</v>
      </c>
      <c r="R30" s="7">
        <v>15</v>
      </c>
      <c r="S30" s="61">
        <f t="shared" si="11"/>
        <v>87.688</v>
      </c>
      <c r="T30" s="61">
        <v>0.24</v>
      </c>
      <c r="U30" s="61">
        <f t="shared" si="12"/>
        <v>21.04512</v>
      </c>
      <c r="V30" s="7">
        <v>59.94</v>
      </c>
      <c r="W30" s="7">
        <v>40</v>
      </c>
      <c r="X30" s="61">
        <f t="shared" si="13"/>
        <v>99.94</v>
      </c>
      <c r="Y30" s="61">
        <v>0.04</v>
      </c>
      <c r="Z30" s="61">
        <f t="shared" si="14"/>
        <v>3.9976</v>
      </c>
      <c r="AA30" s="7">
        <v>30</v>
      </c>
      <c r="AB30" s="7">
        <v>70</v>
      </c>
      <c r="AC30" s="61">
        <f t="shared" si="15"/>
        <v>100</v>
      </c>
      <c r="AD30" s="61">
        <v>0.24</v>
      </c>
      <c r="AE30" s="61">
        <f t="shared" si="16"/>
        <v>24</v>
      </c>
      <c r="AF30" s="7">
        <v>20</v>
      </c>
      <c r="AG30" s="7">
        <v>20</v>
      </c>
      <c r="AH30" s="7">
        <v>20</v>
      </c>
      <c r="AI30" s="7">
        <v>20</v>
      </c>
      <c r="AJ30" s="7">
        <v>20</v>
      </c>
      <c r="AK30" s="61">
        <f t="shared" si="17"/>
        <v>100</v>
      </c>
      <c r="AL30" s="61">
        <v>0.24</v>
      </c>
      <c r="AM30" s="61">
        <f t="shared" si="18"/>
        <v>24</v>
      </c>
      <c r="AN30" s="7">
        <f t="shared" si="9"/>
        <v>84.44512</v>
      </c>
      <c r="AO30" s="22" t="s">
        <v>42</v>
      </c>
      <c r="AP30" s="3">
        <v>925</v>
      </c>
    </row>
    <row r="31" spans="2:42" ht="12.75">
      <c r="B31" s="3" t="s">
        <v>53</v>
      </c>
      <c r="C31" s="7">
        <f>'1.1'!H9</f>
        <v>25</v>
      </c>
      <c r="D31" s="7">
        <f>'1.2'!G9</f>
        <v>25</v>
      </c>
      <c r="E31" s="7">
        <f>'1.3'!H9</f>
        <v>0.57</v>
      </c>
      <c r="F31" s="7">
        <f>'1.4'!H9</f>
        <v>19.88</v>
      </c>
      <c r="G31" s="61">
        <f t="shared" si="10"/>
        <v>70.45</v>
      </c>
      <c r="H31" s="61">
        <v>0.24</v>
      </c>
      <c r="I31" s="61">
        <f t="shared" si="19"/>
        <v>16.908</v>
      </c>
      <c r="J31" s="7">
        <v>8</v>
      </c>
      <c r="K31" s="7">
        <v>13</v>
      </c>
      <c r="L31" s="7">
        <v>15.344</v>
      </c>
      <c r="M31" s="7">
        <v>8</v>
      </c>
      <c r="N31" s="7">
        <v>7.432</v>
      </c>
      <c r="O31" s="7">
        <v>8</v>
      </c>
      <c r="P31" s="7">
        <v>7.504</v>
      </c>
      <c r="Q31" s="7">
        <v>16</v>
      </c>
      <c r="R31" s="7">
        <v>15</v>
      </c>
      <c r="S31" s="61">
        <f t="shared" si="11"/>
        <v>98.28</v>
      </c>
      <c r="T31" s="61">
        <v>0.24</v>
      </c>
      <c r="U31" s="61">
        <f t="shared" si="12"/>
        <v>23.5872</v>
      </c>
      <c r="V31" s="7">
        <v>100</v>
      </c>
      <c r="W31" s="7">
        <v>0</v>
      </c>
      <c r="X31" s="61">
        <f t="shared" si="13"/>
        <v>100</v>
      </c>
      <c r="Y31" s="61">
        <v>0.04</v>
      </c>
      <c r="Z31" s="61">
        <f t="shared" si="14"/>
        <v>4</v>
      </c>
      <c r="AA31" s="7">
        <v>30</v>
      </c>
      <c r="AB31" s="7">
        <v>70</v>
      </c>
      <c r="AC31" s="61">
        <f t="shared" si="15"/>
        <v>100</v>
      </c>
      <c r="AD31" s="61">
        <v>0.24</v>
      </c>
      <c r="AE31" s="61">
        <f t="shared" si="16"/>
        <v>24</v>
      </c>
      <c r="AF31" s="7">
        <v>20</v>
      </c>
      <c r="AG31" s="7">
        <v>20</v>
      </c>
      <c r="AH31" s="7">
        <v>20</v>
      </c>
      <c r="AI31" s="7">
        <v>20</v>
      </c>
      <c r="AJ31" s="7">
        <v>20</v>
      </c>
      <c r="AK31" s="61">
        <f t="shared" si="17"/>
        <v>100</v>
      </c>
      <c r="AL31" s="61">
        <v>0.24</v>
      </c>
      <c r="AM31" s="61">
        <f t="shared" si="18"/>
        <v>24</v>
      </c>
      <c r="AN31" s="7">
        <f t="shared" si="9"/>
        <v>92.4952</v>
      </c>
      <c r="AO31" s="22" t="s">
        <v>38</v>
      </c>
      <c r="AP31" s="3">
        <v>926</v>
      </c>
    </row>
    <row r="32" spans="2:42" ht="12.75">
      <c r="B32" s="3" t="s">
        <v>54</v>
      </c>
      <c r="C32" s="7">
        <f>'1.1'!H10</f>
        <v>25</v>
      </c>
      <c r="D32" s="7">
        <f>'1.2'!G10</f>
        <v>0</v>
      </c>
      <c r="E32" s="7">
        <f>'1.3'!H10</f>
        <v>1.2899999999999998</v>
      </c>
      <c r="F32" s="7">
        <f>'1.4'!H10</f>
        <v>19.259999999999998</v>
      </c>
      <c r="G32" s="61">
        <f t="shared" si="10"/>
        <v>45.55</v>
      </c>
      <c r="H32" s="61">
        <v>0.24</v>
      </c>
      <c r="I32" s="61">
        <f t="shared" si="19"/>
        <v>10.931999999999999</v>
      </c>
      <c r="J32" s="7">
        <v>7.928</v>
      </c>
      <c r="K32" s="7">
        <v>13</v>
      </c>
      <c r="L32" s="7">
        <v>14.064</v>
      </c>
      <c r="M32" s="7">
        <v>8</v>
      </c>
      <c r="N32" s="7">
        <v>0</v>
      </c>
      <c r="O32" s="7">
        <v>8</v>
      </c>
      <c r="P32" s="7">
        <v>6</v>
      </c>
      <c r="Q32" s="7">
        <v>16</v>
      </c>
      <c r="R32" s="7">
        <f>'2.9'!H21</f>
        <v>0</v>
      </c>
      <c r="S32" s="61">
        <f t="shared" si="11"/>
        <v>72.99199999999999</v>
      </c>
      <c r="T32" s="61">
        <v>0.24</v>
      </c>
      <c r="U32" s="61">
        <f t="shared" si="12"/>
        <v>17.518079999999998</v>
      </c>
      <c r="V32" s="7">
        <v>99.8</v>
      </c>
      <c r="W32" s="7">
        <v>0</v>
      </c>
      <c r="X32" s="61">
        <f t="shared" si="13"/>
        <v>99.8</v>
      </c>
      <c r="Y32" s="61">
        <v>0.04</v>
      </c>
      <c r="Z32" s="61">
        <f t="shared" si="14"/>
        <v>3.992</v>
      </c>
      <c r="AA32" s="7">
        <v>30</v>
      </c>
      <c r="AB32" s="7">
        <v>70</v>
      </c>
      <c r="AC32" s="61">
        <f t="shared" si="15"/>
        <v>100</v>
      </c>
      <c r="AD32" s="61">
        <v>0.24</v>
      </c>
      <c r="AE32" s="61">
        <f t="shared" si="16"/>
        <v>24</v>
      </c>
      <c r="AF32" s="7">
        <v>20</v>
      </c>
      <c r="AG32" s="7">
        <v>10.68</v>
      </c>
      <c r="AH32" s="7">
        <v>20</v>
      </c>
      <c r="AI32" s="7">
        <v>20</v>
      </c>
      <c r="AJ32" s="7">
        <v>0</v>
      </c>
      <c r="AK32" s="61">
        <f t="shared" si="17"/>
        <v>70.68</v>
      </c>
      <c r="AL32" s="61">
        <v>0.24</v>
      </c>
      <c r="AM32" s="61">
        <f t="shared" si="18"/>
        <v>16.9632</v>
      </c>
      <c r="AN32" s="7">
        <f t="shared" si="9"/>
        <v>73.40527999999999</v>
      </c>
      <c r="AO32" s="22" t="s">
        <v>44</v>
      </c>
      <c r="AP32" s="3">
        <v>928</v>
      </c>
    </row>
    <row r="33" spans="2:42" ht="12.75">
      <c r="B33" s="3" t="s">
        <v>55</v>
      </c>
      <c r="C33" s="7">
        <f>'1.1'!H11</f>
        <v>25</v>
      </c>
      <c r="D33" s="7">
        <f>'1.2'!G11</f>
        <v>25</v>
      </c>
      <c r="E33" s="7">
        <f>'1.3'!H11</f>
        <v>2.31</v>
      </c>
      <c r="F33" s="7">
        <f>'1.4'!H11</f>
        <v>0</v>
      </c>
      <c r="G33" s="61">
        <f t="shared" si="10"/>
        <v>52.31</v>
      </c>
      <c r="H33" s="61">
        <v>0.24</v>
      </c>
      <c r="I33" s="61">
        <f t="shared" si="19"/>
        <v>12.5544</v>
      </c>
      <c r="J33" s="7">
        <v>7.968</v>
      </c>
      <c r="K33" s="7">
        <v>2.626</v>
      </c>
      <c r="L33" s="7">
        <v>13.248</v>
      </c>
      <c r="M33" s="7">
        <v>8</v>
      </c>
      <c r="N33" s="7">
        <v>7.4</v>
      </c>
      <c r="O33" s="7">
        <v>8</v>
      </c>
      <c r="P33" s="7">
        <v>7.504</v>
      </c>
      <c r="Q33" s="7">
        <v>16</v>
      </c>
      <c r="R33" s="7">
        <f>'2.9'!H22</f>
        <v>0</v>
      </c>
      <c r="S33" s="61">
        <f t="shared" si="11"/>
        <v>70.746</v>
      </c>
      <c r="T33" s="61">
        <v>0.24</v>
      </c>
      <c r="U33" s="61">
        <f t="shared" si="12"/>
        <v>16.979039999999998</v>
      </c>
      <c r="V33" s="7">
        <v>60</v>
      </c>
      <c r="W33" s="7">
        <v>40</v>
      </c>
      <c r="X33" s="61">
        <f t="shared" si="13"/>
        <v>100</v>
      </c>
      <c r="Y33" s="61">
        <v>0.04</v>
      </c>
      <c r="Z33" s="61">
        <f t="shared" si="14"/>
        <v>4</v>
      </c>
      <c r="AA33" s="7">
        <v>30</v>
      </c>
      <c r="AB33" s="7">
        <v>70</v>
      </c>
      <c r="AC33" s="61">
        <f t="shared" si="15"/>
        <v>100</v>
      </c>
      <c r="AD33" s="61">
        <v>0.24</v>
      </c>
      <c r="AE33" s="61">
        <f t="shared" si="16"/>
        <v>24</v>
      </c>
      <c r="AF33" s="7">
        <v>20</v>
      </c>
      <c r="AG33" s="7">
        <v>20</v>
      </c>
      <c r="AH33" s="7">
        <v>20</v>
      </c>
      <c r="AI33" s="7">
        <v>20</v>
      </c>
      <c r="AJ33" s="7">
        <v>20</v>
      </c>
      <c r="AK33" s="61">
        <f t="shared" si="17"/>
        <v>100</v>
      </c>
      <c r="AL33" s="61">
        <v>0.24</v>
      </c>
      <c r="AM33" s="61">
        <f t="shared" si="18"/>
        <v>24</v>
      </c>
      <c r="AN33" s="7">
        <f t="shared" si="9"/>
        <v>81.53344</v>
      </c>
      <c r="AO33" s="22" t="s">
        <v>43</v>
      </c>
      <c r="AP33" s="3">
        <v>929</v>
      </c>
    </row>
    <row r="34" spans="2:42" ht="12.75">
      <c r="B34" s="3" t="s">
        <v>56</v>
      </c>
      <c r="C34" s="7">
        <f>'1.1'!H12</f>
        <v>25</v>
      </c>
      <c r="D34" s="7">
        <f>'1.2'!G12</f>
        <v>25</v>
      </c>
      <c r="E34" s="7">
        <f>'1.3'!H12</f>
        <v>17.58</v>
      </c>
      <c r="F34" s="7">
        <f>'1.4'!H12</f>
        <v>18.32</v>
      </c>
      <c r="G34" s="61">
        <f t="shared" si="10"/>
        <v>85.9</v>
      </c>
      <c r="H34" s="61">
        <v>0.24</v>
      </c>
      <c r="I34" s="61">
        <f t="shared" si="19"/>
        <v>20.616</v>
      </c>
      <c r="J34" s="7">
        <v>7.952</v>
      </c>
      <c r="K34" s="7">
        <v>13</v>
      </c>
      <c r="L34" s="7">
        <v>13.232</v>
      </c>
      <c r="M34" s="7">
        <v>8</v>
      </c>
      <c r="N34" s="7">
        <v>7.336</v>
      </c>
      <c r="O34" s="7">
        <f>'2.6'!G23</f>
        <v>0</v>
      </c>
      <c r="P34" s="7">
        <v>7.664</v>
      </c>
      <c r="Q34" s="7">
        <v>16</v>
      </c>
      <c r="R34" s="7">
        <v>15</v>
      </c>
      <c r="S34" s="61">
        <f t="shared" si="11"/>
        <v>88.184</v>
      </c>
      <c r="T34" s="61">
        <v>0.24</v>
      </c>
      <c r="U34" s="61">
        <f t="shared" si="12"/>
        <v>21.16416</v>
      </c>
      <c r="V34" s="7">
        <v>60</v>
      </c>
      <c r="W34" s="7">
        <v>40</v>
      </c>
      <c r="X34" s="61">
        <f t="shared" si="13"/>
        <v>100</v>
      </c>
      <c r="Y34" s="61">
        <v>0.04</v>
      </c>
      <c r="Z34" s="61">
        <f t="shared" si="14"/>
        <v>4</v>
      </c>
      <c r="AA34" s="7">
        <v>30</v>
      </c>
      <c r="AB34" s="7">
        <v>70</v>
      </c>
      <c r="AC34" s="61">
        <f t="shared" si="15"/>
        <v>100</v>
      </c>
      <c r="AD34" s="61">
        <v>0.24</v>
      </c>
      <c r="AE34" s="61">
        <f t="shared" si="16"/>
        <v>24</v>
      </c>
      <c r="AF34" s="7">
        <v>20</v>
      </c>
      <c r="AG34" s="7">
        <v>20</v>
      </c>
      <c r="AH34" s="7">
        <v>20</v>
      </c>
      <c r="AI34" s="7">
        <v>20</v>
      </c>
      <c r="AJ34" s="7">
        <v>0</v>
      </c>
      <c r="AK34" s="61">
        <f t="shared" si="17"/>
        <v>80</v>
      </c>
      <c r="AL34" s="61">
        <v>0.24</v>
      </c>
      <c r="AM34" s="61">
        <f t="shared" si="18"/>
        <v>19.2</v>
      </c>
      <c r="AN34" s="7">
        <f t="shared" si="9"/>
        <v>88.98016</v>
      </c>
      <c r="AO34" s="22" t="s">
        <v>39</v>
      </c>
      <c r="AP34" s="3">
        <v>934</v>
      </c>
    </row>
    <row r="35" spans="2:42" ht="12.75">
      <c r="B35" s="3" t="s">
        <v>57</v>
      </c>
      <c r="C35" s="7">
        <f>'1.1'!H13</f>
        <v>35.714</v>
      </c>
      <c r="D35" s="7">
        <f>'1.2'!G13</f>
        <v>0</v>
      </c>
      <c r="E35" s="7">
        <f>'1.3'!H13</f>
        <v>0</v>
      </c>
      <c r="F35" s="7">
        <f>'1.4'!H13</f>
        <v>28.457712</v>
      </c>
      <c r="G35" s="61">
        <f t="shared" si="10"/>
        <v>64.171712</v>
      </c>
      <c r="H35" s="61">
        <v>0.24</v>
      </c>
      <c r="I35" s="61">
        <f t="shared" si="19"/>
        <v>15.401210879999999</v>
      </c>
      <c r="J35" s="7">
        <v>0</v>
      </c>
      <c r="K35" s="7">
        <v>0</v>
      </c>
      <c r="L35" s="7">
        <v>0</v>
      </c>
      <c r="M35" s="7">
        <v>12.699</v>
      </c>
      <c r="N35" s="7">
        <v>0</v>
      </c>
      <c r="O35" s="7">
        <v>12.698</v>
      </c>
      <c r="P35" s="7">
        <v>0</v>
      </c>
      <c r="Q35" s="7">
        <v>25.397</v>
      </c>
      <c r="R35" s="7">
        <v>23.81</v>
      </c>
      <c r="S35" s="61">
        <f t="shared" si="11"/>
        <v>74.604</v>
      </c>
      <c r="T35" s="61">
        <v>0.24</v>
      </c>
      <c r="U35" s="61">
        <f t="shared" si="12"/>
        <v>17.90496</v>
      </c>
      <c r="V35" s="7">
        <v>56.34</v>
      </c>
      <c r="W35" s="7">
        <v>40</v>
      </c>
      <c r="X35" s="61">
        <f t="shared" si="13"/>
        <v>96.34</v>
      </c>
      <c r="Y35" s="61">
        <v>0.04</v>
      </c>
      <c r="Z35" s="61">
        <f t="shared" si="14"/>
        <v>3.8536</v>
      </c>
      <c r="AA35" s="7">
        <v>30</v>
      </c>
      <c r="AB35" s="7">
        <v>70</v>
      </c>
      <c r="AC35" s="61">
        <f t="shared" si="15"/>
        <v>100</v>
      </c>
      <c r="AD35" s="61">
        <v>0.24</v>
      </c>
      <c r="AE35" s="61">
        <f t="shared" si="16"/>
        <v>24</v>
      </c>
      <c r="AF35" s="7">
        <v>25</v>
      </c>
      <c r="AG35" s="7">
        <v>25</v>
      </c>
      <c r="AH35" s="7">
        <v>25</v>
      </c>
      <c r="AI35" s="7">
        <v>25</v>
      </c>
      <c r="AJ35" s="7">
        <f>'5.5'!F24</f>
        <v>0</v>
      </c>
      <c r="AK35" s="61">
        <f t="shared" si="17"/>
        <v>100</v>
      </c>
      <c r="AL35" s="61">
        <v>0.24</v>
      </c>
      <c r="AM35" s="61">
        <f t="shared" si="18"/>
        <v>24</v>
      </c>
      <c r="AN35" s="7">
        <f t="shared" si="9"/>
        <v>85.15977088</v>
      </c>
      <c r="AO35" s="22" t="s">
        <v>40</v>
      </c>
      <c r="AP35" s="3">
        <v>953</v>
      </c>
    </row>
  </sheetData>
  <mergeCells count="1">
    <mergeCell ref="B2:F2"/>
  </mergeCells>
  <printOptions/>
  <pageMargins left="0.75" right="0.75" top="1" bottom="1" header="0.5" footer="0.5"/>
  <pageSetup fitToWidth="0" fitToHeight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AV38"/>
  <sheetViews>
    <sheetView workbookViewId="0" topLeftCell="A13">
      <selection activeCell="F37" sqref="F37"/>
    </sheetView>
  </sheetViews>
  <sheetFormatPr defaultColWidth="9.140625" defaultRowHeight="12.75"/>
  <cols>
    <col min="2" max="2" width="26.28125" style="0" customWidth="1"/>
    <col min="3" max="4" width="12.7109375" style="0" bestFit="1" customWidth="1"/>
    <col min="5" max="5" width="12.7109375" style="0" customWidth="1"/>
    <col min="6" max="7" width="12.7109375" style="0" bestFit="1" customWidth="1"/>
    <col min="8" max="8" width="12.7109375" style="0" customWidth="1"/>
    <col min="9" max="10" width="12.7109375" style="0" bestFit="1" customWidth="1"/>
    <col min="11" max="11" width="12.7109375" style="0" customWidth="1"/>
    <col min="12" max="13" width="12.7109375" style="0" bestFit="1" customWidth="1"/>
    <col min="14" max="14" width="12.7109375" style="0" customWidth="1"/>
    <col min="15" max="16" width="12.7109375" style="0" bestFit="1" customWidth="1"/>
    <col min="17" max="17" width="12.7109375" style="0" customWidth="1"/>
    <col min="18" max="19" width="12.7109375" style="0" bestFit="1" customWidth="1"/>
    <col min="20" max="20" width="12.7109375" style="0" customWidth="1"/>
    <col min="21" max="22" width="12.7109375" style="0" bestFit="1" customWidth="1"/>
    <col min="23" max="23" width="12.7109375" style="0" customWidth="1"/>
    <col min="24" max="25" width="12.7109375" style="0" bestFit="1" customWidth="1"/>
    <col min="26" max="26" width="12.7109375" style="0" customWidth="1"/>
    <col min="27" max="28" width="12.7109375" style="0" bestFit="1" customWidth="1"/>
    <col min="29" max="29" width="12.7109375" style="0" customWidth="1"/>
    <col min="30" max="30" width="12.7109375" style="0" bestFit="1" customWidth="1"/>
    <col min="31" max="31" width="13.8515625" style="0" bestFit="1" customWidth="1"/>
    <col min="32" max="32" width="13.8515625" style="0" customWidth="1"/>
    <col min="33" max="34" width="12.7109375" style="0" bestFit="1" customWidth="1"/>
    <col min="35" max="35" width="12.7109375" style="0" customWidth="1"/>
    <col min="36" max="37" width="12.7109375" style="0" bestFit="1" customWidth="1"/>
    <col min="38" max="38" width="12.7109375" style="0" customWidth="1"/>
    <col min="39" max="40" width="13.8515625" style="0" bestFit="1" customWidth="1"/>
  </cols>
  <sheetData>
    <row r="2" spans="2:38" ht="30.75" customHeight="1">
      <c r="B2" s="94" t="s">
        <v>88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45"/>
    </row>
    <row r="5" spans="2:48" ht="12.75">
      <c r="B5" s="96" t="s">
        <v>48</v>
      </c>
      <c r="C5" s="104" t="s">
        <v>87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8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2:38" ht="12.75">
      <c r="B6" s="97"/>
      <c r="C6" s="104" t="s">
        <v>73</v>
      </c>
      <c r="D6" s="104"/>
      <c r="E6" s="105"/>
      <c r="F6" s="104" t="s">
        <v>74</v>
      </c>
      <c r="G6" s="104"/>
      <c r="H6" s="105"/>
      <c r="I6" s="104" t="s">
        <v>75</v>
      </c>
      <c r="J6" s="104"/>
      <c r="K6" s="105"/>
      <c r="L6" s="104" t="s">
        <v>76</v>
      </c>
      <c r="M6" s="104"/>
      <c r="N6" s="105"/>
      <c r="O6" s="99" t="s">
        <v>79</v>
      </c>
      <c r="P6" s="99"/>
      <c r="Q6" s="100"/>
      <c r="R6" s="99" t="s">
        <v>80</v>
      </c>
      <c r="S6" s="99"/>
      <c r="T6" s="100"/>
      <c r="U6" s="99" t="s">
        <v>77</v>
      </c>
      <c r="V6" s="99"/>
      <c r="W6" s="100"/>
      <c r="X6" s="99" t="s">
        <v>78</v>
      </c>
      <c r="Y6" s="99"/>
      <c r="Z6" s="100"/>
      <c r="AA6" s="99" t="s">
        <v>81</v>
      </c>
      <c r="AB6" s="99"/>
      <c r="AC6" s="100"/>
      <c r="AD6" s="99" t="s">
        <v>82</v>
      </c>
      <c r="AE6" s="99"/>
      <c r="AF6" s="100"/>
      <c r="AG6" s="99" t="s">
        <v>83</v>
      </c>
      <c r="AH6" s="99"/>
      <c r="AI6" s="100"/>
      <c r="AJ6" s="101" t="s">
        <v>84</v>
      </c>
      <c r="AK6" s="102"/>
      <c r="AL6" s="103"/>
    </row>
    <row r="7" spans="2:38" ht="25.5">
      <c r="B7" s="98"/>
      <c r="C7" s="8" t="s">
        <v>85</v>
      </c>
      <c r="D7" s="8" t="s">
        <v>86</v>
      </c>
      <c r="E7" s="8" t="s">
        <v>142</v>
      </c>
      <c r="F7" s="8" t="s">
        <v>85</v>
      </c>
      <c r="G7" s="8" t="s">
        <v>86</v>
      </c>
      <c r="H7" s="8" t="s">
        <v>142</v>
      </c>
      <c r="I7" s="8" t="s">
        <v>85</v>
      </c>
      <c r="J7" s="8" t="s">
        <v>86</v>
      </c>
      <c r="K7" s="8" t="s">
        <v>142</v>
      </c>
      <c r="L7" s="8" t="s">
        <v>85</v>
      </c>
      <c r="M7" s="8" t="s">
        <v>86</v>
      </c>
      <c r="N7" s="8" t="s">
        <v>142</v>
      </c>
      <c r="O7" s="8" t="s">
        <v>85</v>
      </c>
      <c r="P7" s="8" t="s">
        <v>86</v>
      </c>
      <c r="Q7" s="8" t="s">
        <v>142</v>
      </c>
      <c r="R7" s="8" t="s">
        <v>85</v>
      </c>
      <c r="S7" s="8" t="s">
        <v>86</v>
      </c>
      <c r="T7" s="8" t="s">
        <v>142</v>
      </c>
      <c r="U7" s="8" t="s">
        <v>85</v>
      </c>
      <c r="V7" s="8" t="s">
        <v>86</v>
      </c>
      <c r="W7" s="8" t="s">
        <v>142</v>
      </c>
      <c r="X7" s="8" t="s">
        <v>85</v>
      </c>
      <c r="Y7" s="8" t="s">
        <v>86</v>
      </c>
      <c r="Z7" s="8" t="s">
        <v>142</v>
      </c>
      <c r="AA7" s="8" t="s">
        <v>85</v>
      </c>
      <c r="AB7" s="8" t="s">
        <v>86</v>
      </c>
      <c r="AC7" s="8" t="s">
        <v>142</v>
      </c>
      <c r="AD7" s="8" t="s">
        <v>85</v>
      </c>
      <c r="AE7" s="8" t="s">
        <v>86</v>
      </c>
      <c r="AF7" s="8" t="s">
        <v>142</v>
      </c>
      <c r="AG7" s="8" t="s">
        <v>85</v>
      </c>
      <c r="AH7" s="8" t="s">
        <v>86</v>
      </c>
      <c r="AI7" s="8" t="s">
        <v>142</v>
      </c>
      <c r="AJ7" s="8" t="s">
        <v>85</v>
      </c>
      <c r="AK7" s="8" t="s">
        <v>86</v>
      </c>
      <c r="AL7" s="8" t="s">
        <v>142</v>
      </c>
    </row>
    <row r="8" spans="2:40" ht="12.75">
      <c r="B8" s="49" t="s">
        <v>49</v>
      </c>
      <c r="C8" s="46">
        <v>46400</v>
      </c>
      <c r="D8" s="46">
        <v>38653.37</v>
      </c>
      <c r="E8" s="46">
        <f>D8/C8</f>
        <v>0.8330467672413794</v>
      </c>
      <c r="F8" s="46">
        <v>45200</v>
      </c>
      <c r="G8" s="46">
        <v>38090.94</v>
      </c>
      <c r="H8" s="46">
        <f>G8/F8</f>
        <v>0.8427199115044248</v>
      </c>
      <c r="I8" s="46">
        <v>41300</v>
      </c>
      <c r="J8" s="46">
        <v>32466.66</v>
      </c>
      <c r="K8" s="46">
        <f>J8/I8</f>
        <v>0.7861176755447942</v>
      </c>
      <c r="L8" s="46">
        <v>42300</v>
      </c>
      <c r="M8" s="46">
        <v>45450.96</v>
      </c>
      <c r="N8" s="46">
        <f>M8/L8</f>
        <v>1.074490780141844</v>
      </c>
      <c r="O8" s="46">
        <v>87200</v>
      </c>
      <c r="P8" s="46">
        <v>44244.51</v>
      </c>
      <c r="Q8" s="25">
        <f>P8/O8</f>
        <v>0.5073911697247707</v>
      </c>
      <c r="R8" s="46">
        <v>23000</v>
      </c>
      <c r="S8" s="46">
        <v>61278.59</v>
      </c>
      <c r="T8" s="25">
        <f>S8/R8</f>
        <v>2.6642865217391303</v>
      </c>
      <c r="U8" s="46">
        <v>74500</v>
      </c>
      <c r="V8" s="46">
        <v>54005.24</v>
      </c>
      <c r="W8" s="25">
        <f>V8/U8</f>
        <v>0.7249025503355705</v>
      </c>
      <c r="X8" s="46">
        <v>84900</v>
      </c>
      <c r="Y8" s="46">
        <v>71551.53</v>
      </c>
      <c r="Z8" s="25">
        <f>Y8/X8</f>
        <v>0.8427742049469965</v>
      </c>
      <c r="AA8" s="46">
        <v>60900</v>
      </c>
      <c r="AB8" s="46">
        <v>74166.88</v>
      </c>
      <c r="AC8" s="46">
        <f>AB8/AA8</f>
        <v>1.2178469622331691</v>
      </c>
      <c r="AD8" s="46">
        <v>73900</v>
      </c>
      <c r="AE8" s="46">
        <v>57803.54</v>
      </c>
      <c r="AF8" s="25">
        <f>AE8/AD8</f>
        <v>0.7821859269282815</v>
      </c>
      <c r="AG8" s="46">
        <v>77000</v>
      </c>
      <c r="AH8" s="46">
        <v>68733.97</v>
      </c>
      <c r="AI8" s="25">
        <f>AH8/AG8</f>
        <v>0.8926489610389611</v>
      </c>
      <c r="AJ8" s="46">
        <v>72900</v>
      </c>
      <c r="AK8" s="52">
        <v>138298.08</v>
      </c>
      <c r="AL8" s="26">
        <f>AK8/AJ8</f>
        <v>1.897093004115226</v>
      </c>
      <c r="AM8" s="47">
        <f aca="true" t="shared" si="0" ref="AM8:AN16">C8+F8+I8+L8+O8+R8+U8+X8+AA8+AD8+AG8+AJ8</f>
        <v>729500</v>
      </c>
      <c r="AN8" s="47">
        <f t="shared" si="0"/>
        <v>724744.27</v>
      </c>
    </row>
    <row r="9" spans="2:40" ht="12.75">
      <c r="B9" s="49" t="s">
        <v>50</v>
      </c>
      <c r="C9" s="48">
        <v>4417600</v>
      </c>
      <c r="D9" s="48">
        <v>3555665.07</v>
      </c>
      <c r="E9" s="46">
        <f aca="true" t="shared" si="1" ref="E9:E16">D9/C9</f>
        <v>0.8048861531148135</v>
      </c>
      <c r="F9" s="48">
        <v>4710500</v>
      </c>
      <c r="G9" s="48">
        <v>4021979.67</v>
      </c>
      <c r="H9" s="46">
        <f aca="true" t="shared" si="2" ref="H9:H16">G9/F9</f>
        <v>0.8538328563846725</v>
      </c>
      <c r="I9" s="48">
        <v>5531000</v>
      </c>
      <c r="J9" s="48">
        <v>5558091.57</v>
      </c>
      <c r="K9" s="46">
        <f aca="true" t="shared" si="3" ref="K9:K16">J9/I9</f>
        <v>1.0048981323449648</v>
      </c>
      <c r="L9" s="48">
        <v>7497300</v>
      </c>
      <c r="M9" s="48">
        <v>5724701.63</v>
      </c>
      <c r="N9" s="46">
        <f aca="true" t="shared" si="4" ref="N9:N16">M9/L9</f>
        <v>0.7635684353033758</v>
      </c>
      <c r="O9" s="48">
        <v>6036700</v>
      </c>
      <c r="P9" s="48">
        <v>5106600.26</v>
      </c>
      <c r="Q9" s="25">
        <f aca="true" t="shared" si="5" ref="Q9:Q16">P9/O9</f>
        <v>0.8459257972070833</v>
      </c>
      <c r="R9" s="48">
        <v>4964050</v>
      </c>
      <c r="S9" s="48">
        <v>5100241.13</v>
      </c>
      <c r="T9" s="25">
        <f aca="true" t="shared" si="6" ref="T9:T16">S9/R9</f>
        <v>1.0274354871526274</v>
      </c>
      <c r="U9" s="48">
        <v>6081160</v>
      </c>
      <c r="V9" s="48">
        <v>6080207.39</v>
      </c>
      <c r="W9" s="25">
        <f aca="true" t="shared" si="7" ref="W9:W16">V9/U9</f>
        <v>0.9998433506107387</v>
      </c>
      <c r="X9" s="48">
        <v>7924910</v>
      </c>
      <c r="Y9" s="48">
        <v>7015729.27</v>
      </c>
      <c r="Z9" s="25">
        <f aca="true" t="shared" si="8" ref="Z9:Z16">Y9/X9</f>
        <v>0.8852755766311541</v>
      </c>
      <c r="AA9" s="48">
        <v>5064160</v>
      </c>
      <c r="AB9" s="48">
        <v>6702847.84</v>
      </c>
      <c r="AC9" s="46">
        <f aca="true" t="shared" si="9" ref="AC9:AC16">AB9/AA9</f>
        <v>1.323585321158889</v>
      </c>
      <c r="AD9" s="48">
        <v>4919700</v>
      </c>
      <c r="AE9" s="48">
        <v>5067111.63</v>
      </c>
      <c r="AF9" s="25">
        <f aca="true" t="shared" si="10" ref="AF9:AF16">AE9/AD9</f>
        <v>1.0299635404597842</v>
      </c>
      <c r="AG9" s="48">
        <v>5377460</v>
      </c>
      <c r="AH9" s="48">
        <v>5038262.4</v>
      </c>
      <c r="AI9" s="25">
        <f aca="true" t="shared" si="11" ref="AI9:AI16">AH9/AG9</f>
        <v>0.9369223387993588</v>
      </c>
      <c r="AJ9" s="48">
        <v>10985060</v>
      </c>
      <c r="AK9" s="52">
        <v>11254536.16</v>
      </c>
      <c r="AL9" s="26">
        <f aca="true" t="shared" si="12" ref="AL9:AL16">AK9/AJ9</f>
        <v>1.024531150489847</v>
      </c>
      <c r="AM9" s="47">
        <f t="shared" si="0"/>
        <v>73509600</v>
      </c>
      <c r="AN9" s="47">
        <f t="shared" si="0"/>
        <v>70225974.02</v>
      </c>
    </row>
    <row r="10" spans="2:40" ht="12.75">
      <c r="B10" s="49" t="s">
        <v>52</v>
      </c>
      <c r="C10" s="48">
        <v>16867000</v>
      </c>
      <c r="D10" s="48">
        <v>16462814.07</v>
      </c>
      <c r="E10" s="46">
        <f t="shared" si="1"/>
        <v>0.976036880891682</v>
      </c>
      <c r="F10" s="48">
        <v>7112300</v>
      </c>
      <c r="G10" s="48">
        <v>6619490.02</v>
      </c>
      <c r="H10" s="46">
        <f t="shared" si="2"/>
        <v>0.9307101809541217</v>
      </c>
      <c r="I10" s="48">
        <v>13965500</v>
      </c>
      <c r="J10" s="48">
        <v>14629755.09</v>
      </c>
      <c r="K10" s="46">
        <f t="shared" si="3"/>
        <v>1.0475640034370413</v>
      </c>
      <c r="L10" s="48">
        <v>15860500</v>
      </c>
      <c r="M10" s="48">
        <v>15524827.97</v>
      </c>
      <c r="N10" s="46">
        <f t="shared" si="4"/>
        <v>0.9788359742757164</v>
      </c>
      <c r="O10" s="48">
        <v>12039100</v>
      </c>
      <c r="P10" s="48">
        <v>11136305.42</v>
      </c>
      <c r="Q10" s="25">
        <f t="shared" si="5"/>
        <v>0.9250114560058476</v>
      </c>
      <c r="R10" s="48">
        <v>12259400</v>
      </c>
      <c r="S10" s="48">
        <v>13294721.04</v>
      </c>
      <c r="T10" s="25">
        <f t="shared" si="6"/>
        <v>1.0844511998955904</v>
      </c>
      <c r="U10" s="48">
        <v>16500200</v>
      </c>
      <c r="V10" s="48">
        <v>13199602.14</v>
      </c>
      <c r="W10" s="25">
        <f t="shared" si="7"/>
        <v>0.7999661907128399</v>
      </c>
      <c r="X10" s="48">
        <v>17218500</v>
      </c>
      <c r="Y10" s="48">
        <v>19910270.35</v>
      </c>
      <c r="Z10" s="25">
        <f t="shared" si="8"/>
        <v>1.1563301303830185</v>
      </c>
      <c r="AA10" s="48">
        <v>11269600</v>
      </c>
      <c r="AB10" s="48">
        <v>11217462.77</v>
      </c>
      <c r="AC10" s="46">
        <f t="shared" si="9"/>
        <v>0.9953736397032725</v>
      </c>
      <c r="AD10" s="48">
        <v>16314200</v>
      </c>
      <c r="AE10" s="48">
        <v>14434623.74</v>
      </c>
      <c r="AF10" s="25">
        <f t="shared" si="10"/>
        <v>0.8847889409226318</v>
      </c>
      <c r="AG10" s="48">
        <v>13931800</v>
      </c>
      <c r="AH10" s="48">
        <v>12625094.15</v>
      </c>
      <c r="AI10" s="25">
        <f t="shared" si="11"/>
        <v>0.9062069617709126</v>
      </c>
      <c r="AJ10" s="48">
        <v>11369400</v>
      </c>
      <c r="AK10" s="52">
        <v>13965310.51</v>
      </c>
      <c r="AL10" s="26">
        <f t="shared" si="12"/>
        <v>1.228324318785512</v>
      </c>
      <c r="AM10" s="47">
        <f t="shared" si="0"/>
        <v>164707500</v>
      </c>
      <c r="AN10" s="47">
        <f t="shared" si="0"/>
        <v>163020277.26999998</v>
      </c>
    </row>
    <row r="11" spans="2:40" ht="12.75">
      <c r="B11" s="49" t="s">
        <v>53</v>
      </c>
      <c r="C11" s="48">
        <v>2141800</v>
      </c>
      <c r="D11" s="48">
        <v>2072579.99</v>
      </c>
      <c r="E11" s="46">
        <f t="shared" si="1"/>
        <v>0.9676813848165094</v>
      </c>
      <c r="F11" s="48">
        <v>2081300</v>
      </c>
      <c r="G11" s="48">
        <v>1867811.02</v>
      </c>
      <c r="H11" s="46">
        <f t="shared" si="2"/>
        <v>0.8974251765723346</v>
      </c>
      <c r="I11" s="48">
        <v>1916900</v>
      </c>
      <c r="J11" s="48">
        <v>2030245.65</v>
      </c>
      <c r="K11" s="46">
        <f t="shared" si="3"/>
        <v>1.0591296624758724</v>
      </c>
      <c r="L11" s="48">
        <v>2153500</v>
      </c>
      <c r="M11" s="48">
        <v>2223399.06</v>
      </c>
      <c r="N11" s="46">
        <f t="shared" si="4"/>
        <v>1.0324583515207801</v>
      </c>
      <c r="O11" s="48">
        <v>2107200</v>
      </c>
      <c r="P11" s="48">
        <v>1934594.15</v>
      </c>
      <c r="Q11" s="25">
        <f t="shared" si="5"/>
        <v>0.9180875806757782</v>
      </c>
      <c r="R11" s="48">
        <v>3477700</v>
      </c>
      <c r="S11" s="48">
        <v>3532209.84</v>
      </c>
      <c r="T11" s="25">
        <f t="shared" si="6"/>
        <v>1.015674106449665</v>
      </c>
      <c r="U11" s="48">
        <v>1338300</v>
      </c>
      <c r="V11" s="48">
        <v>1121252.52</v>
      </c>
      <c r="W11" s="25">
        <f t="shared" si="7"/>
        <v>0.8378185160277964</v>
      </c>
      <c r="X11" s="48">
        <v>975000</v>
      </c>
      <c r="Y11" s="48">
        <v>1104790.22</v>
      </c>
      <c r="Z11" s="25">
        <f t="shared" si="8"/>
        <v>1.1331181743589744</v>
      </c>
      <c r="AA11" s="48">
        <v>1792200</v>
      </c>
      <c r="AB11" s="48">
        <v>1708499.32</v>
      </c>
      <c r="AC11" s="46">
        <f t="shared" si="9"/>
        <v>0.9532972436112042</v>
      </c>
      <c r="AD11" s="48">
        <v>2176700</v>
      </c>
      <c r="AE11" s="48">
        <v>2321331.28</v>
      </c>
      <c r="AF11" s="25">
        <f t="shared" si="10"/>
        <v>1.0664452060458491</v>
      </c>
      <c r="AG11" s="48">
        <v>2101200</v>
      </c>
      <c r="AH11" s="48">
        <v>1953827.21</v>
      </c>
      <c r="AI11" s="25">
        <f t="shared" si="11"/>
        <v>0.9298625594898153</v>
      </c>
      <c r="AJ11" s="48">
        <v>1999900</v>
      </c>
      <c r="AK11" s="52">
        <v>2380066.03</v>
      </c>
      <c r="AL11" s="26">
        <f t="shared" si="12"/>
        <v>1.1900925196259813</v>
      </c>
      <c r="AM11" s="47">
        <f t="shared" si="0"/>
        <v>24261700</v>
      </c>
      <c r="AN11" s="47">
        <f t="shared" si="0"/>
        <v>24250606.290000003</v>
      </c>
    </row>
    <row r="12" spans="2:40" ht="12.75">
      <c r="B12" s="49" t="s">
        <v>54</v>
      </c>
      <c r="C12" s="48">
        <v>4380600</v>
      </c>
      <c r="D12" s="48">
        <v>1204208.78</v>
      </c>
      <c r="E12" s="46">
        <f t="shared" si="1"/>
        <v>0.2748958544491622</v>
      </c>
      <c r="F12" s="48">
        <v>5844080</v>
      </c>
      <c r="G12" s="48">
        <v>5237159.98</v>
      </c>
      <c r="H12" s="46">
        <f t="shared" si="2"/>
        <v>0.8961478932526592</v>
      </c>
      <c r="I12" s="48">
        <v>4705070</v>
      </c>
      <c r="J12" s="48">
        <v>6770525.44</v>
      </c>
      <c r="K12" s="46">
        <f t="shared" si="3"/>
        <v>1.43898506079612</v>
      </c>
      <c r="L12" s="48">
        <v>4827236</v>
      </c>
      <c r="M12" s="48">
        <v>6317615.05</v>
      </c>
      <c r="N12" s="46">
        <f t="shared" si="4"/>
        <v>1.3087437717981885</v>
      </c>
      <c r="O12" s="48">
        <v>6013223</v>
      </c>
      <c r="P12" s="48">
        <v>5467074.52</v>
      </c>
      <c r="Q12" s="25">
        <f t="shared" si="5"/>
        <v>0.9091754155799643</v>
      </c>
      <c r="R12" s="48">
        <v>4864323</v>
      </c>
      <c r="S12" s="48">
        <v>5353521.45</v>
      </c>
      <c r="T12" s="25">
        <f t="shared" si="6"/>
        <v>1.10056866083934</v>
      </c>
      <c r="U12" s="48">
        <v>5926003</v>
      </c>
      <c r="V12" s="48">
        <v>5840591.77</v>
      </c>
      <c r="W12" s="25">
        <f t="shared" si="7"/>
        <v>0.9855870423960298</v>
      </c>
      <c r="X12" s="48">
        <v>6328723</v>
      </c>
      <c r="Y12" s="48">
        <v>4650784.77</v>
      </c>
      <c r="Z12" s="25">
        <f t="shared" si="8"/>
        <v>0.7348693836023475</v>
      </c>
      <c r="AA12" s="48">
        <v>6573723</v>
      </c>
      <c r="AB12" s="48">
        <v>5817835.71</v>
      </c>
      <c r="AC12" s="46">
        <f t="shared" si="9"/>
        <v>0.8850138209352599</v>
      </c>
      <c r="AD12" s="48">
        <v>6940463</v>
      </c>
      <c r="AE12" s="48">
        <v>6307002.64</v>
      </c>
      <c r="AF12" s="25">
        <f t="shared" si="10"/>
        <v>0.9087293801580673</v>
      </c>
      <c r="AG12" s="48">
        <v>5905603</v>
      </c>
      <c r="AH12" s="48">
        <v>5628144.87</v>
      </c>
      <c r="AI12" s="25">
        <f t="shared" si="11"/>
        <v>0.953017815454239</v>
      </c>
      <c r="AJ12" s="48">
        <v>6731753</v>
      </c>
      <c r="AK12" s="52">
        <v>10009363.19</v>
      </c>
      <c r="AL12" s="26">
        <f t="shared" si="12"/>
        <v>1.4868880646690392</v>
      </c>
      <c r="AM12" s="47">
        <f t="shared" si="0"/>
        <v>69040800</v>
      </c>
      <c r="AN12" s="47">
        <f t="shared" si="0"/>
        <v>68603828.16999999</v>
      </c>
    </row>
    <row r="13" spans="2:40" ht="12.75">
      <c r="B13" s="49" t="s">
        <v>55</v>
      </c>
      <c r="C13" s="48">
        <v>142800</v>
      </c>
      <c r="D13" s="48">
        <v>115435.23</v>
      </c>
      <c r="E13" s="46">
        <f t="shared" si="1"/>
        <v>0.8083699579831932</v>
      </c>
      <c r="F13" s="48">
        <v>158000</v>
      </c>
      <c r="G13" s="48">
        <v>126203.2</v>
      </c>
      <c r="H13" s="46">
        <f t="shared" si="2"/>
        <v>0.7987544303797468</v>
      </c>
      <c r="I13" s="48">
        <v>400300</v>
      </c>
      <c r="J13" s="48">
        <v>324695.86</v>
      </c>
      <c r="K13" s="46">
        <f t="shared" si="3"/>
        <v>0.811131301523857</v>
      </c>
      <c r="L13" s="48">
        <v>844900</v>
      </c>
      <c r="M13" s="48">
        <v>556344.53</v>
      </c>
      <c r="N13" s="46">
        <f t="shared" si="4"/>
        <v>0.6584738193869097</v>
      </c>
      <c r="O13" s="48">
        <v>351500</v>
      </c>
      <c r="P13" s="48">
        <v>325327.38</v>
      </c>
      <c r="Q13" s="25">
        <f t="shared" si="5"/>
        <v>0.925540199146515</v>
      </c>
      <c r="R13" s="48">
        <v>396200</v>
      </c>
      <c r="S13" s="48">
        <v>429234.01</v>
      </c>
      <c r="T13" s="25">
        <f t="shared" si="6"/>
        <v>1.0833771075214538</v>
      </c>
      <c r="U13" s="48">
        <v>391600</v>
      </c>
      <c r="V13" s="48">
        <v>301415.86</v>
      </c>
      <c r="W13" s="25">
        <f t="shared" si="7"/>
        <v>0.7697034218590398</v>
      </c>
      <c r="X13" s="48">
        <v>637900</v>
      </c>
      <c r="Y13" s="48">
        <v>356941.98</v>
      </c>
      <c r="Z13" s="25">
        <f t="shared" si="8"/>
        <v>0.5595578930866907</v>
      </c>
      <c r="AA13" s="48">
        <v>292800</v>
      </c>
      <c r="AB13" s="48">
        <v>242989.86</v>
      </c>
      <c r="AC13" s="46">
        <f t="shared" si="9"/>
        <v>0.8298834016393443</v>
      </c>
      <c r="AD13" s="48">
        <v>385500</v>
      </c>
      <c r="AE13" s="48">
        <v>297657.17</v>
      </c>
      <c r="AF13" s="25">
        <f t="shared" si="10"/>
        <v>0.7721327367055771</v>
      </c>
      <c r="AG13" s="48">
        <v>387500</v>
      </c>
      <c r="AH13" s="48">
        <v>465843.43</v>
      </c>
      <c r="AI13" s="25">
        <f t="shared" si="11"/>
        <v>1.202176593548387</v>
      </c>
      <c r="AJ13" s="48">
        <v>168300</v>
      </c>
      <c r="AK13" s="52">
        <v>995264.28</v>
      </c>
      <c r="AL13" s="26">
        <f t="shared" si="12"/>
        <v>5.913632085561497</v>
      </c>
      <c r="AM13" s="47">
        <f t="shared" si="0"/>
        <v>4557300</v>
      </c>
      <c r="AN13" s="47">
        <f t="shared" si="0"/>
        <v>4537352.79</v>
      </c>
    </row>
    <row r="14" spans="2:40" ht="12.75">
      <c r="B14" s="49" t="s">
        <v>56</v>
      </c>
      <c r="C14" s="48">
        <v>116000</v>
      </c>
      <c r="D14" s="48">
        <v>69756.47</v>
      </c>
      <c r="E14" s="46">
        <f t="shared" si="1"/>
        <v>0.6013488793103449</v>
      </c>
      <c r="F14" s="27">
        <v>111400</v>
      </c>
      <c r="G14" s="48">
        <v>74685.27</v>
      </c>
      <c r="H14" s="46">
        <f t="shared" si="2"/>
        <v>0.6704243267504488</v>
      </c>
      <c r="I14" s="27">
        <v>210100</v>
      </c>
      <c r="J14" s="48">
        <v>202519.66</v>
      </c>
      <c r="K14" s="46">
        <f t="shared" si="3"/>
        <v>0.9639203236554023</v>
      </c>
      <c r="L14" s="27">
        <v>137400</v>
      </c>
      <c r="M14" s="48">
        <v>115893.58</v>
      </c>
      <c r="N14" s="46">
        <f t="shared" si="4"/>
        <v>0.8434758369723435</v>
      </c>
      <c r="O14" s="27">
        <v>188200</v>
      </c>
      <c r="P14" s="48">
        <v>252298.47</v>
      </c>
      <c r="Q14" s="25">
        <f t="shared" si="5"/>
        <v>1.3405869819341127</v>
      </c>
      <c r="R14" s="48">
        <v>349700</v>
      </c>
      <c r="S14" s="48">
        <v>104777.78</v>
      </c>
      <c r="T14" s="25">
        <f t="shared" si="6"/>
        <v>0.2996219044895625</v>
      </c>
      <c r="U14" s="27">
        <v>140300</v>
      </c>
      <c r="V14" s="48">
        <v>262309.49</v>
      </c>
      <c r="W14" s="25">
        <f t="shared" si="7"/>
        <v>1.8696328581610833</v>
      </c>
      <c r="X14" s="27">
        <v>212600</v>
      </c>
      <c r="Y14" s="48">
        <v>185806.62</v>
      </c>
      <c r="Z14" s="25">
        <f t="shared" si="8"/>
        <v>0.8739728127939793</v>
      </c>
      <c r="AA14" s="27">
        <v>76500</v>
      </c>
      <c r="AB14" s="27">
        <v>150816.13</v>
      </c>
      <c r="AC14" s="46">
        <f t="shared" si="9"/>
        <v>1.971452679738562</v>
      </c>
      <c r="AD14" s="27">
        <v>138400</v>
      </c>
      <c r="AE14" s="27">
        <v>169929.29</v>
      </c>
      <c r="AF14" s="25">
        <f t="shared" si="10"/>
        <v>1.2278127890173411</v>
      </c>
      <c r="AG14" s="27">
        <v>131900</v>
      </c>
      <c r="AH14" s="48">
        <v>89778.17</v>
      </c>
      <c r="AI14" s="25">
        <f t="shared" si="11"/>
        <v>0.6806532979529947</v>
      </c>
      <c r="AJ14" s="27">
        <v>68200</v>
      </c>
      <c r="AK14" s="52">
        <v>187669.58</v>
      </c>
      <c r="AL14" s="26">
        <f t="shared" si="12"/>
        <v>2.7517533724340173</v>
      </c>
      <c r="AM14" s="47">
        <f t="shared" si="0"/>
        <v>1880700</v>
      </c>
      <c r="AN14" s="47">
        <f t="shared" si="0"/>
        <v>1866240.5100000002</v>
      </c>
    </row>
    <row r="15" spans="2:40" ht="12.75">
      <c r="B15" s="49" t="s">
        <v>57</v>
      </c>
      <c r="C15" s="27">
        <v>0</v>
      </c>
      <c r="D15" s="27">
        <v>0</v>
      </c>
      <c r="E15" s="46">
        <v>0</v>
      </c>
      <c r="F15" s="27">
        <v>0</v>
      </c>
      <c r="G15" s="27">
        <v>0</v>
      </c>
      <c r="H15" s="46"/>
      <c r="I15" s="27">
        <v>0</v>
      </c>
      <c r="J15" s="27">
        <v>0</v>
      </c>
      <c r="K15" s="46"/>
      <c r="L15" s="27">
        <v>0</v>
      </c>
      <c r="M15" s="27">
        <v>0</v>
      </c>
      <c r="N15" s="46"/>
      <c r="O15" s="27">
        <v>0</v>
      </c>
      <c r="P15" s="27">
        <v>0</v>
      </c>
      <c r="Q15" s="25"/>
      <c r="R15" s="27">
        <v>0</v>
      </c>
      <c r="S15" s="27">
        <v>0</v>
      </c>
      <c r="T15" s="25"/>
      <c r="U15" s="27">
        <v>0</v>
      </c>
      <c r="V15" s="27">
        <v>0</v>
      </c>
      <c r="W15" s="25"/>
      <c r="X15" s="27">
        <v>0</v>
      </c>
      <c r="Y15" s="27">
        <v>0</v>
      </c>
      <c r="Z15" s="25"/>
      <c r="AA15" s="27">
        <v>0</v>
      </c>
      <c r="AB15" s="27"/>
      <c r="AC15" s="46"/>
      <c r="AD15" s="27">
        <v>0</v>
      </c>
      <c r="AE15" s="27">
        <v>0</v>
      </c>
      <c r="AF15" s="25">
        <v>0</v>
      </c>
      <c r="AG15" s="27">
        <v>0</v>
      </c>
      <c r="AH15" s="27">
        <v>0</v>
      </c>
      <c r="AI15" s="25">
        <v>0</v>
      </c>
      <c r="AJ15" s="27">
        <v>0</v>
      </c>
      <c r="AK15" s="26"/>
      <c r="AL15" s="26"/>
      <c r="AN15" s="47"/>
    </row>
    <row r="16" spans="3:40" ht="12.75">
      <c r="C16" s="50">
        <f>SUM(C8:C15)</f>
        <v>28112200</v>
      </c>
      <c r="D16" s="50">
        <f aca="true" t="shared" si="13" ref="D16:AM16">SUM(D8:D15)</f>
        <v>23519112.98</v>
      </c>
      <c r="E16" s="46">
        <f t="shared" si="1"/>
        <v>0.8366158813611173</v>
      </c>
      <c r="F16" s="50">
        <f t="shared" si="13"/>
        <v>20062780</v>
      </c>
      <c r="G16" s="51">
        <f t="shared" si="13"/>
        <v>17985420.099999998</v>
      </c>
      <c r="H16" s="46">
        <f t="shared" si="2"/>
        <v>0.8964570263941487</v>
      </c>
      <c r="I16" s="50">
        <f t="shared" si="13"/>
        <v>26770170</v>
      </c>
      <c r="J16" s="51">
        <f t="shared" si="13"/>
        <v>29548299.93</v>
      </c>
      <c r="K16" s="46">
        <f t="shared" si="3"/>
        <v>1.1037770746319504</v>
      </c>
      <c r="L16" s="50">
        <f t="shared" si="13"/>
        <v>31363136</v>
      </c>
      <c r="M16" s="51">
        <f t="shared" si="13"/>
        <v>30508232.78</v>
      </c>
      <c r="N16" s="46">
        <f t="shared" si="4"/>
        <v>0.9727417813065633</v>
      </c>
      <c r="O16" s="50">
        <f t="shared" si="13"/>
        <v>26823123</v>
      </c>
      <c r="P16" s="51">
        <f t="shared" si="13"/>
        <v>24266444.709999997</v>
      </c>
      <c r="Q16" s="25">
        <f t="shared" si="5"/>
        <v>0.9046837950226749</v>
      </c>
      <c r="R16" s="50">
        <f t="shared" si="13"/>
        <v>26334373</v>
      </c>
      <c r="S16" s="51">
        <f t="shared" si="13"/>
        <v>27875983.84</v>
      </c>
      <c r="T16" s="25">
        <f t="shared" si="6"/>
        <v>1.0585398725840178</v>
      </c>
      <c r="U16" s="50">
        <f t="shared" si="13"/>
        <v>30452063</v>
      </c>
      <c r="V16" s="51">
        <f t="shared" si="13"/>
        <v>26859384.409999996</v>
      </c>
      <c r="W16" s="25">
        <f t="shared" si="7"/>
        <v>0.8820218324781476</v>
      </c>
      <c r="X16" s="50">
        <f t="shared" si="13"/>
        <v>33382533</v>
      </c>
      <c r="Y16" s="51">
        <f t="shared" si="13"/>
        <v>33295874.740000002</v>
      </c>
      <c r="Z16" s="25">
        <f t="shared" si="8"/>
        <v>0.9974040837464312</v>
      </c>
      <c r="AA16" s="50">
        <f t="shared" si="13"/>
        <v>25129883</v>
      </c>
      <c r="AB16" s="51">
        <f t="shared" si="13"/>
        <v>25914618.509999998</v>
      </c>
      <c r="AC16" s="46">
        <f t="shared" si="9"/>
        <v>1.031227185180289</v>
      </c>
      <c r="AD16" s="50">
        <f t="shared" si="13"/>
        <v>30948863</v>
      </c>
      <c r="AE16" s="51">
        <f t="shared" si="13"/>
        <v>28655459.290000003</v>
      </c>
      <c r="AF16" s="25">
        <f t="shared" si="10"/>
        <v>0.9258969962806066</v>
      </c>
      <c r="AG16" s="50">
        <f t="shared" si="13"/>
        <v>27912463</v>
      </c>
      <c r="AH16" s="50">
        <f t="shared" si="13"/>
        <v>25869684.200000003</v>
      </c>
      <c r="AI16" s="25">
        <f t="shared" si="11"/>
        <v>0.9268148138700624</v>
      </c>
      <c r="AJ16" s="50">
        <f t="shared" si="13"/>
        <v>31395513</v>
      </c>
      <c r="AK16" s="50">
        <f t="shared" si="13"/>
        <v>38930507.83</v>
      </c>
      <c r="AL16" s="26">
        <f t="shared" si="12"/>
        <v>1.240002284084353</v>
      </c>
      <c r="AM16" s="47">
        <f t="shared" si="13"/>
        <v>338687100</v>
      </c>
      <c r="AN16" s="47">
        <f t="shared" si="0"/>
        <v>333229023.31999993</v>
      </c>
    </row>
    <row r="17" ht="12.75">
      <c r="B17" s="12"/>
    </row>
    <row r="18" spans="2:38" ht="12.75">
      <c r="B18" s="96" t="s">
        <v>48</v>
      </c>
      <c r="C18" s="104" t="s">
        <v>87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8"/>
    </row>
    <row r="19" spans="2:38" ht="12.75">
      <c r="B19" s="97"/>
      <c r="C19" s="104" t="s">
        <v>73</v>
      </c>
      <c r="D19" s="104"/>
      <c r="E19" s="105"/>
      <c r="F19" s="104" t="s">
        <v>74</v>
      </c>
      <c r="G19" s="104"/>
      <c r="H19" s="105"/>
      <c r="I19" s="104" t="s">
        <v>75</v>
      </c>
      <c r="J19" s="104"/>
      <c r="K19" s="105"/>
      <c r="L19" s="104" t="s">
        <v>76</v>
      </c>
      <c r="M19" s="104"/>
      <c r="N19" s="105"/>
      <c r="O19" s="99" t="s">
        <v>79</v>
      </c>
      <c r="P19" s="99"/>
      <c r="Q19" s="100"/>
      <c r="R19" s="99" t="s">
        <v>80</v>
      </c>
      <c r="S19" s="99"/>
      <c r="T19" s="100"/>
      <c r="U19" s="99" t="s">
        <v>77</v>
      </c>
      <c r="V19" s="99"/>
      <c r="W19" s="100"/>
      <c r="X19" s="99" t="s">
        <v>78</v>
      </c>
      <c r="Y19" s="99"/>
      <c r="Z19" s="100"/>
      <c r="AA19" s="99" t="s">
        <v>81</v>
      </c>
      <c r="AB19" s="99"/>
      <c r="AC19" s="100"/>
      <c r="AD19" s="99" t="s">
        <v>82</v>
      </c>
      <c r="AE19" s="99"/>
      <c r="AF19" s="100"/>
      <c r="AG19" s="99" t="s">
        <v>83</v>
      </c>
      <c r="AH19" s="99"/>
      <c r="AI19" s="100"/>
      <c r="AJ19" s="101" t="s">
        <v>84</v>
      </c>
      <c r="AK19" s="102"/>
      <c r="AL19" s="103"/>
    </row>
    <row r="20" spans="2:38" ht="25.5">
      <c r="B20" s="98"/>
      <c r="C20" s="8" t="s">
        <v>85</v>
      </c>
      <c r="D20" s="8" t="s">
        <v>86</v>
      </c>
      <c r="E20" s="8" t="s">
        <v>142</v>
      </c>
      <c r="F20" s="8" t="s">
        <v>85</v>
      </c>
      <c r="G20" s="8" t="s">
        <v>86</v>
      </c>
      <c r="H20" s="8" t="s">
        <v>142</v>
      </c>
      <c r="I20" s="8" t="s">
        <v>85</v>
      </c>
      <c r="J20" s="8" t="s">
        <v>86</v>
      </c>
      <c r="K20" s="8" t="s">
        <v>142</v>
      </c>
      <c r="L20" s="8" t="s">
        <v>85</v>
      </c>
      <c r="M20" s="8" t="s">
        <v>86</v>
      </c>
      <c r="N20" s="8" t="s">
        <v>142</v>
      </c>
      <c r="O20" s="8" t="s">
        <v>85</v>
      </c>
      <c r="P20" s="8" t="s">
        <v>86</v>
      </c>
      <c r="Q20" s="8" t="s">
        <v>142</v>
      </c>
      <c r="R20" s="8" t="s">
        <v>85</v>
      </c>
      <c r="S20" s="8" t="s">
        <v>86</v>
      </c>
      <c r="T20" s="8" t="s">
        <v>142</v>
      </c>
      <c r="U20" s="8" t="s">
        <v>85</v>
      </c>
      <c r="V20" s="8" t="s">
        <v>86</v>
      </c>
      <c r="W20" s="8" t="s">
        <v>142</v>
      </c>
      <c r="X20" s="8" t="s">
        <v>85</v>
      </c>
      <c r="Y20" s="8" t="s">
        <v>86</v>
      </c>
      <c r="Z20" s="8" t="s">
        <v>142</v>
      </c>
      <c r="AA20" s="8" t="s">
        <v>85</v>
      </c>
      <c r="AB20" s="8" t="s">
        <v>86</v>
      </c>
      <c r="AC20" s="8" t="s">
        <v>142</v>
      </c>
      <c r="AD20" s="8" t="s">
        <v>85</v>
      </c>
      <c r="AE20" s="8" t="s">
        <v>86</v>
      </c>
      <c r="AF20" s="8" t="s">
        <v>142</v>
      </c>
      <c r="AG20" s="8" t="s">
        <v>85</v>
      </c>
      <c r="AH20" s="8" t="s">
        <v>86</v>
      </c>
      <c r="AI20" s="8" t="s">
        <v>142</v>
      </c>
      <c r="AJ20" s="8" t="s">
        <v>85</v>
      </c>
      <c r="AK20" s="8" t="s">
        <v>86</v>
      </c>
      <c r="AL20" s="8" t="s">
        <v>142</v>
      </c>
    </row>
    <row r="21" spans="2:39" ht="12.75">
      <c r="B21" s="49" t="s">
        <v>49</v>
      </c>
      <c r="C21" s="46"/>
      <c r="D21" s="46"/>
      <c r="E21" s="46">
        <v>0.83</v>
      </c>
      <c r="F21" s="46"/>
      <c r="G21" s="46"/>
      <c r="H21" s="46">
        <v>0.84</v>
      </c>
      <c r="I21" s="46"/>
      <c r="J21" s="46"/>
      <c r="K21" s="46">
        <v>0.79</v>
      </c>
      <c r="L21" s="46"/>
      <c r="M21" s="46"/>
      <c r="N21" s="46">
        <v>1</v>
      </c>
      <c r="O21" s="46"/>
      <c r="P21" s="46"/>
      <c r="Q21" s="25">
        <v>0.51</v>
      </c>
      <c r="R21" s="46"/>
      <c r="S21" s="46"/>
      <c r="T21" s="25">
        <v>1</v>
      </c>
      <c r="U21" s="46"/>
      <c r="V21" s="46"/>
      <c r="W21" s="25">
        <v>0.72</v>
      </c>
      <c r="X21" s="46"/>
      <c r="Y21" s="46"/>
      <c r="Z21" s="25">
        <v>0.84</v>
      </c>
      <c r="AA21" s="46"/>
      <c r="AB21" s="46"/>
      <c r="AC21" s="46">
        <v>1</v>
      </c>
      <c r="AD21" s="46"/>
      <c r="AE21" s="46"/>
      <c r="AF21" s="25">
        <v>0.78</v>
      </c>
      <c r="AG21" s="46"/>
      <c r="AH21" s="46"/>
      <c r="AI21" s="25">
        <v>0.89</v>
      </c>
      <c r="AJ21" s="46"/>
      <c r="AK21" s="52"/>
      <c r="AL21" s="26">
        <v>1</v>
      </c>
      <c r="AM21" s="64">
        <f>(AL21+AI21+AF21+AC21+Z21+W21+T21+Q21+N21+K21+H21+E21)/12</f>
        <v>0.85</v>
      </c>
    </row>
    <row r="22" spans="2:39" ht="12.75">
      <c r="B22" s="49" t="s">
        <v>50</v>
      </c>
      <c r="C22" s="48"/>
      <c r="D22" s="48"/>
      <c r="E22" s="46">
        <v>0.8</v>
      </c>
      <c r="F22" s="48"/>
      <c r="G22" s="48"/>
      <c r="H22" s="46">
        <v>0.85</v>
      </c>
      <c r="I22" s="48"/>
      <c r="J22" s="48"/>
      <c r="K22" s="46">
        <v>1</v>
      </c>
      <c r="L22" s="48"/>
      <c r="M22" s="48"/>
      <c r="N22" s="46">
        <v>0.76</v>
      </c>
      <c r="O22" s="48"/>
      <c r="P22" s="48"/>
      <c r="Q22" s="25">
        <v>0.85</v>
      </c>
      <c r="R22" s="48"/>
      <c r="S22" s="48"/>
      <c r="T22" s="25">
        <v>1</v>
      </c>
      <c r="U22" s="48"/>
      <c r="V22" s="48"/>
      <c r="W22" s="25">
        <v>1</v>
      </c>
      <c r="X22" s="48"/>
      <c r="Y22" s="48"/>
      <c r="Z22" s="25">
        <v>0.89</v>
      </c>
      <c r="AA22" s="48"/>
      <c r="AB22" s="48"/>
      <c r="AC22" s="46">
        <v>1</v>
      </c>
      <c r="AD22" s="48"/>
      <c r="AE22" s="48"/>
      <c r="AF22" s="25">
        <v>1</v>
      </c>
      <c r="AG22" s="48"/>
      <c r="AH22" s="48"/>
      <c r="AI22" s="25">
        <v>0.94</v>
      </c>
      <c r="AJ22" s="48"/>
      <c r="AK22" s="52"/>
      <c r="AL22" s="26">
        <v>1</v>
      </c>
      <c r="AM22" s="64">
        <f aca="true" t="shared" si="14" ref="AM22:AM27">(AL22+AI22+AF22+AC22+Z22+W22+T22+Q22+N22+K22+H22+E22)/12</f>
        <v>0.9241666666666667</v>
      </c>
    </row>
    <row r="23" spans="2:39" ht="12.75">
      <c r="B23" s="49" t="s">
        <v>52</v>
      </c>
      <c r="C23" s="48"/>
      <c r="D23" s="48"/>
      <c r="E23" s="46">
        <v>0.98</v>
      </c>
      <c r="F23" s="48"/>
      <c r="G23" s="48"/>
      <c r="H23" s="46">
        <v>0.93</v>
      </c>
      <c r="I23" s="48"/>
      <c r="J23" s="48"/>
      <c r="K23" s="46">
        <v>1</v>
      </c>
      <c r="L23" s="48"/>
      <c r="M23" s="48"/>
      <c r="N23" s="46">
        <v>0.98</v>
      </c>
      <c r="O23" s="48"/>
      <c r="P23" s="48"/>
      <c r="Q23" s="25">
        <v>0.93</v>
      </c>
      <c r="R23" s="48"/>
      <c r="S23" s="48"/>
      <c r="T23" s="25">
        <v>1</v>
      </c>
      <c r="U23" s="48"/>
      <c r="V23" s="48"/>
      <c r="W23" s="25">
        <v>0.8</v>
      </c>
      <c r="X23" s="48"/>
      <c r="Y23" s="48"/>
      <c r="Z23" s="25">
        <v>1</v>
      </c>
      <c r="AA23" s="48"/>
      <c r="AB23" s="48"/>
      <c r="AC23" s="46">
        <v>1</v>
      </c>
      <c r="AD23" s="48"/>
      <c r="AE23" s="48"/>
      <c r="AF23" s="25">
        <v>0.88</v>
      </c>
      <c r="AG23" s="48"/>
      <c r="AH23" s="48"/>
      <c r="AI23" s="25">
        <v>0.91</v>
      </c>
      <c r="AJ23" s="48"/>
      <c r="AK23" s="52"/>
      <c r="AL23" s="26">
        <v>1</v>
      </c>
      <c r="AM23" s="64">
        <f t="shared" si="14"/>
        <v>0.9508333333333333</v>
      </c>
    </row>
    <row r="24" spans="2:39" ht="12.75">
      <c r="B24" s="49" t="s">
        <v>53</v>
      </c>
      <c r="C24" s="48"/>
      <c r="D24" s="48"/>
      <c r="E24" s="46">
        <v>0.97</v>
      </c>
      <c r="F24" s="48"/>
      <c r="G24" s="48"/>
      <c r="H24" s="46">
        <v>0.9</v>
      </c>
      <c r="I24" s="48"/>
      <c r="J24" s="48"/>
      <c r="K24" s="46">
        <v>1</v>
      </c>
      <c r="L24" s="48"/>
      <c r="M24" s="48"/>
      <c r="N24" s="46">
        <v>1</v>
      </c>
      <c r="O24" s="48"/>
      <c r="P24" s="48"/>
      <c r="Q24" s="25">
        <v>0.92</v>
      </c>
      <c r="R24" s="48"/>
      <c r="S24" s="48"/>
      <c r="T24" s="25">
        <v>1</v>
      </c>
      <c r="U24" s="48"/>
      <c r="V24" s="48"/>
      <c r="W24" s="25">
        <v>0.84</v>
      </c>
      <c r="X24" s="48"/>
      <c r="Y24" s="48"/>
      <c r="Z24" s="25">
        <v>1</v>
      </c>
      <c r="AA24" s="48"/>
      <c r="AB24" s="48"/>
      <c r="AC24" s="46">
        <v>0.95</v>
      </c>
      <c r="AD24" s="48"/>
      <c r="AE24" s="48"/>
      <c r="AF24" s="25">
        <v>1</v>
      </c>
      <c r="AG24" s="48"/>
      <c r="AH24" s="48"/>
      <c r="AI24" s="25">
        <v>0.93</v>
      </c>
      <c r="AJ24" s="48"/>
      <c r="AK24" s="52"/>
      <c r="AL24" s="26">
        <v>1</v>
      </c>
      <c r="AM24" s="64">
        <f t="shared" si="14"/>
        <v>0.9591666666666668</v>
      </c>
    </row>
    <row r="25" spans="2:39" ht="12.75">
      <c r="B25" s="49" t="s">
        <v>54</v>
      </c>
      <c r="C25" s="48"/>
      <c r="D25" s="48"/>
      <c r="E25" s="46">
        <v>0.27</v>
      </c>
      <c r="F25" s="48"/>
      <c r="G25" s="48"/>
      <c r="H25" s="46">
        <v>0.9</v>
      </c>
      <c r="I25" s="48"/>
      <c r="J25" s="48"/>
      <c r="K25" s="46">
        <v>1</v>
      </c>
      <c r="L25" s="48"/>
      <c r="M25" s="48"/>
      <c r="N25" s="46">
        <v>1</v>
      </c>
      <c r="O25" s="48"/>
      <c r="P25" s="48"/>
      <c r="Q25" s="25">
        <v>0.91</v>
      </c>
      <c r="R25" s="48"/>
      <c r="S25" s="48"/>
      <c r="T25" s="25">
        <v>1</v>
      </c>
      <c r="U25" s="48"/>
      <c r="V25" s="48"/>
      <c r="W25" s="25">
        <v>0.99</v>
      </c>
      <c r="X25" s="48"/>
      <c r="Y25" s="48"/>
      <c r="Z25" s="25">
        <v>0.73</v>
      </c>
      <c r="AA25" s="48"/>
      <c r="AB25" s="48"/>
      <c r="AC25" s="46">
        <v>0.89</v>
      </c>
      <c r="AD25" s="48"/>
      <c r="AE25" s="48"/>
      <c r="AF25" s="25">
        <v>0.91</v>
      </c>
      <c r="AG25" s="48"/>
      <c r="AH25" s="48"/>
      <c r="AI25" s="25">
        <v>0.95</v>
      </c>
      <c r="AJ25" s="48"/>
      <c r="AK25" s="52"/>
      <c r="AL25" s="26">
        <v>1</v>
      </c>
      <c r="AM25" s="64">
        <f t="shared" si="14"/>
        <v>0.8791666666666668</v>
      </c>
    </row>
    <row r="26" spans="2:39" ht="12.75">
      <c r="B26" s="49" t="s">
        <v>55</v>
      </c>
      <c r="C26" s="48"/>
      <c r="D26" s="48"/>
      <c r="E26" s="46">
        <v>0.81</v>
      </c>
      <c r="F26" s="48"/>
      <c r="G26" s="48"/>
      <c r="H26" s="46">
        <v>0.8</v>
      </c>
      <c r="I26" s="48"/>
      <c r="J26" s="48"/>
      <c r="K26" s="46">
        <v>0.81</v>
      </c>
      <c r="L26" s="48"/>
      <c r="M26" s="48"/>
      <c r="N26" s="46">
        <v>0.66</v>
      </c>
      <c r="O26" s="48"/>
      <c r="P26" s="48"/>
      <c r="Q26" s="25">
        <v>0.93</v>
      </c>
      <c r="R26" s="48"/>
      <c r="S26" s="48"/>
      <c r="T26" s="25">
        <v>1</v>
      </c>
      <c r="U26" s="48"/>
      <c r="V26" s="48"/>
      <c r="W26" s="25">
        <v>0.77</v>
      </c>
      <c r="X26" s="48"/>
      <c r="Y26" s="48"/>
      <c r="Z26" s="25">
        <v>0.56</v>
      </c>
      <c r="AA26" s="48"/>
      <c r="AB26" s="48"/>
      <c r="AC26" s="46">
        <v>0.83</v>
      </c>
      <c r="AD26" s="48"/>
      <c r="AE26" s="48"/>
      <c r="AF26" s="25">
        <v>0.77</v>
      </c>
      <c r="AG26" s="48"/>
      <c r="AH26" s="48"/>
      <c r="AI26" s="25">
        <v>1</v>
      </c>
      <c r="AJ26" s="48"/>
      <c r="AK26" s="52"/>
      <c r="AL26" s="26">
        <v>1</v>
      </c>
      <c r="AM26" s="64">
        <f t="shared" si="14"/>
        <v>0.8283333333333335</v>
      </c>
    </row>
    <row r="27" spans="2:39" ht="12.75">
      <c r="B27" s="49" t="s">
        <v>56</v>
      </c>
      <c r="C27" s="48"/>
      <c r="D27" s="48"/>
      <c r="E27" s="46">
        <v>0.6</v>
      </c>
      <c r="F27" s="27"/>
      <c r="G27" s="48"/>
      <c r="H27" s="46">
        <v>0.67</v>
      </c>
      <c r="I27" s="27"/>
      <c r="J27" s="48"/>
      <c r="K27" s="46">
        <v>0.96</v>
      </c>
      <c r="L27" s="27"/>
      <c r="M27" s="48"/>
      <c r="N27" s="46">
        <v>0.84</v>
      </c>
      <c r="O27" s="27"/>
      <c r="P27" s="48"/>
      <c r="Q27" s="25">
        <v>1</v>
      </c>
      <c r="R27" s="48"/>
      <c r="S27" s="48"/>
      <c r="T27" s="25">
        <v>0.3</v>
      </c>
      <c r="U27" s="27"/>
      <c r="V27" s="48"/>
      <c r="W27" s="25">
        <v>1</v>
      </c>
      <c r="X27" s="27"/>
      <c r="Y27" s="48"/>
      <c r="Z27" s="25">
        <v>0.87</v>
      </c>
      <c r="AA27" s="27"/>
      <c r="AB27" s="27"/>
      <c r="AC27" s="46">
        <v>1</v>
      </c>
      <c r="AD27" s="27"/>
      <c r="AE27" s="27"/>
      <c r="AF27" s="25">
        <v>1</v>
      </c>
      <c r="AG27" s="27"/>
      <c r="AH27" s="48"/>
      <c r="AI27" s="25">
        <v>0.68</v>
      </c>
      <c r="AJ27" s="27"/>
      <c r="AK27" s="52"/>
      <c r="AL27" s="26">
        <v>1</v>
      </c>
      <c r="AM27" s="64">
        <f t="shared" si="14"/>
        <v>0.8266666666666665</v>
      </c>
    </row>
    <row r="28" spans="2:38" ht="12.75">
      <c r="B28" s="49" t="s">
        <v>57</v>
      </c>
      <c r="C28" s="27"/>
      <c r="D28" s="27"/>
      <c r="E28" s="46"/>
      <c r="F28" s="27"/>
      <c r="G28" s="27"/>
      <c r="H28" s="46"/>
      <c r="I28" s="27"/>
      <c r="J28" s="27"/>
      <c r="K28" s="46"/>
      <c r="L28" s="27"/>
      <c r="M28" s="27"/>
      <c r="N28" s="46"/>
      <c r="O28" s="27"/>
      <c r="P28" s="27"/>
      <c r="Q28" s="25"/>
      <c r="R28" s="27"/>
      <c r="S28" s="27"/>
      <c r="T28" s="25"/>
      <c r="U28" s="27"/>
      <c r="V28" s="27"/>
      <c r="W28" s="25"/>
      <c r="X28" s="27"/>
      <c r="Y28" s="27"/>
      <c r="Z28" s="25"/>
      <c r="AA28" s="27"/>
      <c r="AB28" s="27"/>
      <c r="AC28" s="46"/>
      <c r="AD28" s="27"/>
      <c r="AE28" s="27"/>
      <c r="AF28" s="25">
        <v>0</v>
      </c>
      <c r="AG28" s="27"/>
      <c r="AH28" s="27"/>
      <c r="AI28" s="25">
        <v>0</v>
      </c>
      <c r="AJ28" s="27"/>
      <c r="AK28" s="26"/>
      <c r="AL28" s="26"/>
    </row>
    <row r="30" spans="2:5" ht="25.5">
      <c r="B30" s="2" t="s">
        <v>9</v>
      </c>
      <c r="C30" s="2" t="s">
        <v>11</v>
      </c>
      <c r="D30" s="2" t="s">
        <v>10</v>
      </c>
      <c r="E30" s="2" t="s">
        <v>11</v>
      </c>
    </row>
    <row r="31" spans="2:5" ht="12.75">
      <c r="B31" s="49" t="s">
        <v>49</v>
      </c>
      <c r="C31" s="6">
        <v>0.85</v>
      </c>
      <c r="D31" s="58">
        <v>16</v>
      </c>
      <c r="E31" s="6">
        <f>C31*D31</f>
        <v>13.6</v>
      </c>
    </row>
    <row r="32" spans="2:5" ht="12.75">
      <c r="B32" s="49" t="s">
        <v>50</v>
      </c>
      <c r="C32" s="6">
        <v>0.924</v>
      </c>
      <c r="D32" s="58">
        <v>16</v>
      </c>
      <c r="E32" s="6">
        <f aca="true" t="shared" si="15" ref="E32:E38">C32*D32</f>
        <v>14.784</v>
      </c>
    </row>
    <row r="33" spans="2:5" ht="12.75">
      <c r="B33" s="49" t="s">
        <v>52</v>
      </c>
      <c r="C33" s="6">
        <v>0.951</v>
      </c>
      <c r="D33" s="58">
        <v>16</v>
      </c>
      <c r="E33" s="6">
        <f t="shared" si="15"/>
        <v>15.216</v>
      </c>
    </row>
    <row r="34" spans="2:5" ht="12.75">
      <c r="B34" s="49" t="s">
        <v>53</v>
      </c>
      <c r="C34" s="6">
        <v>0.959</v>
      </c>
      <c r="D34" s="58">
        <v>16</v>
      </c>
      <c r="E34" s="6">
        <f t="shared" si="15"/>
        <v>15.344</v>
      </c>
    </row>
    <row r="35" spans="2:5" ht="12.75">
      <c r="B35" s="49" t="s">
        <v>54</v>
      </c>
      <c r="C35" s="6">
        <v>0.879</v>
      </c>
      <c r="D35" s="58">
        <v>16</v>
      </c>
      <c r="E35" s="6">
        <f t="shared" si="15"/>
        <v>14.064</v>
      </c>
    </row>
    <row r="36" spans="2:5" ht="12.75">
      <c r="B36" s="49" t="s">
        <v>55</v>
      </c>
      <c r="C36" s="6">
        <v>0.828</v>
      </c>
      <c r="D36" s="58">
        <v>16</v>
      </c>
      <c r="E36" s="6">
        <f t="shared" si="15"/>
        <v>13.248</v>
      </c>
    </row>
    <row r="37" spans="2:5" ht="12.75">
      <c r="B37" s="49" t="s">
        <v>56</v>
      </c>
      <c r="C37" s="6">
        <v>0.827</v>
      </c>
      <c r="D37" s="58">
        <v>16</v>
      </c>
      <c r="E37" s="6">
        <f t="shared" si="15"/>
        <v>13.232</v>
      </c>
    </row>
    <row r="38" spans="2:5" ht="12.75">
      <c r="B38" s="49" t="s">
        <v>57</v>
      </c>
      <c r="C38" s="6">
        <v>0</v>
      </c>
      <c r="D38" s="60">
        <v>0</v>
      </c>
      <c r="E38" s="6">
        <f t="shared" si="15"/>
        <v>0</v>
      </c>
    </row>
  </sheetData>
  <mergeCells count="29">
    <mergeCell ref="AJ19:AL19"/>
    <mergeCell ref="U19:W19"/>
    <mergeCell ref="X19:Z19"/>
    <mergeCell ref="AA19:AC19"/>
    <mergeCell ref="AD19:AF19"/>
    <mergeCell ref="AD6:AF6"/>
    <mergeCell ref="B18:B20"/>
    <mergeCell ref="C18:AK18"/>
    <mergeCell ref="C19:E19"/>
    <mergeCell ref="F19:H19"/>
    <mergeCell ref="I19:K19"/>
    <mergeCell ref="L19:N19"/>
    <mergeCell ref="O19:Q19"/>
    <mergeCell ref="R19:T19"/>
    <mergeCell ref="AG19:AI19"/>
    <mergeCell ref="L6:N6"/>
    <mergeCell ref="R6:T6"/>
    <mergeCell ref="X6:Z6"/>
    <mergeCell ref="AA6:AC6"/>
    <mergeCell ref="B2:AK2"/>
    <mergeCell ref="B5:B7"/>
    <mergeCell ref="O6:Q6"/>
    <mergeCell ref="U6:W6"/>
    <mergeCell ref="AG6:AI6"/>
    <mergeCell ref="AJ6:AL6"/>
    <mergeCell ref="C5:AK5"/>
    <mergeCell ref="I6:K6"/>
    <mergeCell ref="F6:H6"/>
    <mergeCell ref="C6:E6"/>
  </mergeCells>
  <printOptions/>
  <pageMargins left="0.29" right="0.39" top="1" bottom="1" header="0.5" footer="0.5"/>
  <pageSetup fitToHeight="1" fitToWidth="1" horizontalDpi="600" verticalDpi="600" orientation="landscape" paperSize="9" scale="2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14"/>
  <sheetViews>
    <sheetView workbookViewId="0" topLeftCell="A1">
      <selection activeCell="A8" sqref="A8:IV8"/>
    </sheetView>
  </sheetViews>
  <sheetFormatPr defaultColWidth="9.140625" defaultRowHeight="12.75"/>
  <cols>
    <col min="2" max="2" width="25.57421875" style="0" customWidth="1"/>
    <col min="3" max="3" width="27.8515625" style="0" customWidth="1"/>
    <col min="4" max="4" width="22.57421875" style="0" customWidth="1"/>
    <col min="5" max="5" width="19.140625" style="0" customWidth="1"/>
    <col min="6" max="7" width="14.57421875" style="0" customWidth="1"/>
    <col min="8" max="8" width="18.7109375" style="0" customWidth="1"/>
  </cols>
  <sheetData>
    <row r="2" spans="2:8" ht="27.75" customHeight="1">
      <c r="B2" s="91" t="s">
        <v>89</v>
      </c>
      <c r="C2" s="92"/>
      <c r="D2" s="92"/>
      <c r="E2" s="92"/>
      <c r="F2" s="92"/>
      <c r="G2" s="92"/>
      <c r="H2" s="92"/>
    </row>
    <row r="5" spans="2:8" ht="113.25" customHeight="1">
      <c r="B5" s="2" t="s">
        <v>48</v>
      </c>
      <c r="C5" s="2" t="s">
        <v>90</v>
      </c>
      <c r="D5" s="2" t="s">
        <v>91</v>
      </c>
      <c r="E5" s="2" t="s">
        <v>9</v>
      </c>
      <c r="F5" s="2" t="s">
        <v>11</v>
      </c>
      <c r="G5" s="2" t="s">
        <v>10</v>
      </c>
      <c r="H5" s="2" t="s">
        <v>11</v>
      </c>
    </row>
    <row r="6" spans="2:8" ht="12.75">
      <c r="B6" s="3" t="s">
        <v>49</v>
      </c>
      <c r="C6" s="28">
        <v>0</v>
      </c>
      <c r="D6" s="44">
        <v>724744.27</v>
      </c>
      <c r="E6" s="6">
        <f>C6/D6</f>
        <v>0</v>
      </c>
      <c r="F6" s="6">
        <v>1</v>
      </c>
      <c r="G6" s="1">
        <v>8</v>
      </c>
      <c r="H6" s="6">
        <f aca="true" t="shared" si="0" ref="H6:H13">F6*G6</f>
        <v>8</v>
      </c>
    </row>
    <row r="7" spans="2:8" ht="12.75">
      <c r="B7" s="3" t="s">
        <v>50</v>
      </c>
      <c r="C7" s="28">
        <v>6554.52</v>
      </c>
      <c r="D7" s="44">
        <v>130858477.25</v>
      </c>
      <c r="E7" s="6">
        <f aca="true" t="shared" si="1" ref="E7:E13">C7/D7</f>
        <v>5.008861586764338E-05</v>
      </c>
      <c r="F7" s="6">
        <v>1</v>
      </c>
      <c r="G7" s="1">
        <v>8</v>
      </c>
      <c r="H7" s="6">
        <f t="shared" si="0"/>
        <v>8</v>
      </c>
    </row>
    <row r="8" spans="2:8" ht="12.75">
      <c r="B8" s="3" t="s">
        <v>52</v>
      </c>
      <c r="C8" s="28">
        <v>0</v>
      </c>
      <c r="D8" s="28">
        <v>455275521.41</v>
      </c>
      <c r="E8" s="6">
        <f t="shared" si="1"/>
        <v>0</v>
      </c>
      <c r="F8" s="6">
        <v>1</v>
      </c>
      <c r="G8" s="1">
        <v>8</v>
      </c>
      <c r="H8" s="6">
        <f t="shared" si="0"/>
        <v>8</v>
      </c>
    </row>
    <row r="9" spans="2:8" ht="12.75">
      <c r="B9" s="3" t="s">
        <v>53</v>
      </c>
      <c r="C9" s="28">
        <v>0</v>
      </c>
      <c r="D9" s="28">
        <v>24427486.29</v>
      </c>
      <c r="E9" s="6">
        <f t="shared" si="1"/>
        <v>0</v>
      </c>
      <c r="F9" s="1">
        <v>1</v>
      </c>
      <c r="G9" s="1">
        <v>8</v>
      </c>
      <c r="H9" s="6">
        <f t="shared" si="0"/>
        <v>8</v>
      </c>
    </row>
    <row r="10" spans="2:8" ht="12.75">
      <c r="B10" s="3" t="s">
        <v>54</v>
      </c>
      <c r="C10" s="28">
        <v>0</v>
      </c>
      <c r="D10" s="28">
        <v>87211173.93</v>
      </c>
      <c r="E10" s="6">
        <f t="shared" si="1"/>
        <v>0</v>
      </c>
      <c r="F10" s="1">
        <v>1</v>
      </c>
      <c r="G10" s="1">
        <v>8</v>
      </c>
      <c r="H10" s="6">
        <f t="shared" si="0"/>
        <v>8</v>
      </c>
    </row>
    <row r="11" spans="2:8" ht="12.75">
      <c r="B11" s="3" t="s">
        <v>55</v>
      </c>
      <c r="C11" s="28">
        <v>0</v>
      </c>
      <c r="D11" s="28">
        <v>4815302.09</v>
      </c>
      <c r="E11" s="6">
        <f t="shared" si="1"/>
        <v>0</v>
      </c>
      <c r="F11" s="1">
        <v>1</v>
      </c>
      <c r="G11" s="1">
        <v>8</v>
      </c>
      <c r="H11" s="6">
        <f t="shared" si="0"/>
        <v>8</v>
      </c>
    </row>
    <row r="12" spans="2:8" ht="12.75">
      <c r="B12" s="3" t="s">
        <v>56</v>
      </c>
      <c r="C12" s="28">
        <v>0</v>
      </c>
      <c r="D12" s="28">
        <v>2518572.68</v>
      </c>
      <c r="E12" s="6">
        <f t="shared" si="1"/>
        <v>0</v>
      </c>
      <c r="F12" s="1">
        <v>1</v>
      </c>
      <c r="G12" s="1">
        <v>8</v>
      </c>
      <c r="H12" s="6">
        <f t="shared" si="0"/>
        <v>8</v>
      </c>
    </row>
    <row r="13" spans="2:8" ht="12.75">
      <c r="B13" s="3" t="s">
        <v>57</v>
      </c>
      <c r="C13" s="28">
        <v>0</v>
      </c>
      <c r="D13" s="28">
        <v>29298787.92</v>
      </c>
      <c r="E13" s="6">
        <f t="shared" si="1"/>
        <v>0</v>
      </c>
      <c r="F13" s="1">
        <v>1</v>
      </c>
      <c r="G13" s="1">
        <v>12.699</v>
      </c>
      <c r="H13" s="6">
        <f t="shared" si="0"/>
        <v>12.699</v>
      </c>
    </row>
    <row r="14" ht="12.75">
      <c r="D14" s="42"/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13"/>
  <sheetViews>
    <sheetView workbookViewId="0" topLeftCell="A1">
      <selection activeCell="C18" sqref="C18"/>
    </sheetView>
  </sheetViews>
  <sheetFormatPr defaultColWidth="9.140625" defaultRowHeight="12.75"/>
  <cols>
    <col min="2" max="2" width="25.28125" style="0" customWidth="1"/>
    <col min="3" max="3" width="27.8515625" style="0" customWidth="1"/>
    <col min="4" max="4" width="22.57421875" style="0" customWidth="1"/>
    <col min="5" max="5" width="19.140625" style="0" customWidth="1"/>
    <col min="6" max="6" width="14.57421875" style="0" customWidth="1"/>
    <col min="7" max="7" width="18.7109375" style="0" customWidth="1"/>
    <col min="8" max="8" width="10.28125" style="0" customWidth="1"/>
  </cols>
  <sheetData>
    <row r="2" spans="2:8" ht="27.75" customHeight="1">
      <c r="B2" s="91" t="s">
        <v>92</v>
      </c>
      <c r="C2" s="92"/>
      <c r="D2" s="92"/>
      <c r="E2" s="92"/>
      <c r="F2" s="92"/>
      <c r="G2" s="92"/>
      <c r="H2" s="93"/>
    </row>
    <row r="5" spans="2:8" ht="113.25" customHeight="1">
      <c r="B5" s="2" t="s">
        <v>48</v>
      </c>
      <c r="C5" s="2" t="s">
        <v>93</v>
      </c>
      <c r="D5" s="2" t="s">
        <v>94</v>
      </c>
      <c r="E5" s="2" t="s">
        <v>9</v>
      </c>
      <c r="F5" s="2" t="s">
        <v>9</v>
      </c>
      <c r="G5" s="2"/>
      <c r="H5" s="2"/>
    </row>
    <row r="6" spans="2:8" ht="12.75">
      <c r="B6" s="3" t="s">
        <v>49</v>
      </c>
      <c r="C6" s="1">
        <v>0</v>
      </c>
      <c r="D6" s="1">
        <v>28</v>
      </c>
      <c r="E6" s="6">
        <f>C6/D6</f>
        <v>0</v>
      </c>
      <c r="F6" s="6">
        <f>1-E6</f>
        <v>1</v>
      </c>
      <c r="G6" s="9">
        <v>8</v>
      </c>
      <c r="H6" s="6">
        <f>F6*G6</f>
        <v>8</v>
      </c>
    </row>
    <row r="7" spans="2:8" ht="12.75">
      <c r="B7" s="3" t="s">
        <v>50</v>
      </c>
      <c r="C7" s="1">
        <v>43</v>
      </c>
      <c r="D7" s="1">
        <v>278</v>
      </c>
      <c r="E7" s="63">
        <f>C7/D7</f>
        <v>0.15467625899280577</v>
      </c>
      <c r="F7" s="6">
        <v>0</v>
      </c>
      <c r="G7" s="9">
        <v>8</v>
      </c>
      <c r="H7" s="6">
        <f aca="true" t="shared" si="0" ref="H7:H13">F7*G7</f>
        <v>0</v>
      </c>
    </row>
    <row r="8" spans="2:8" ht="12.75">
      <c r="B8" s="3" t="s">
        <v>52</v>
      </c>
      <c r="C8" s="1">
        <v>90</v>
      </c>
      <c r="D8" s="1">
        <v>535</v>
      </c>
      <c r="E8" s="63">
        <f aca="true" t="shared" si="1" ref="E8:E13">C8/D8</f>
        <v>0.16822429906542055</v>
      </c>
      <c r="F8" s="6">
        <v>0</v>
      </c>
      <c r="G8" s="9">
        <v>8</v>
      </c>
      <c r="H8" s="6">
        <f t="shared" si="0"/>
        <v>0</v>
      </c>
    </row>
    <row r="9" spans="2:8" ht="12.75">
      <c r="B9" s="3" t="s">
        <v>53</v>
      </c>
      <c r="C9" s="1">
        <v>10</v>
      </c>
      <c r="D9" s="1">
        <v>141</v>
      </c>
      <c r="E9" s="6">
        <f t="shared" si="1"/>
        <v>0.07092198581560284</v>
      </c>
      <c r="F9" s="6">
        <v>0.929</v>
      </c>
      <c r="G9" s="9">
        <v>8</v>
      </c>
      <c r="H9" s="6">
        <f t="shared" si="0"/>
        <v>7.432</v>
      </c>
    </row>
    <row r="10" spans="2:8" ht="12.75">
      <c r="B10" s="3" t="s">
        <v>54</v>
      </c>
      <c r="C10" s="1">
        <v>43</v>
      </c>
      <c r="D10" s="1">
        <v>267</v>
      </c>
      <c r="E10" s="63">
        <f t="shared" si="1"/>
        <v>0.16104868913857678</v>
      </c>
      <c r="F10" s="6">
        <v>0</v>
      </c>
      <c r="G10" s="9">
        <v>8</v>
      </c>
      <c r="H10" s="6">
        <f t="shared" si="0"/>
        <v>0</v>
      </c>
    </row>
    <row r="11" spans="2:8" ht="12.75">
      <c r="B11" s="3" t="s">
        <v>55</v>
      </c>
      <c r="C11" s="1">
        <v>7</v>
      </c>
      <c r="D11" s="1">
        <v>94</v>
      </c>
      <c r="E11" s="6">
        <v>0.075</v>
      </c>
      <c r="F11" s="6">
        <v>0.925</v>
      </c>
      <c r="G11" s="9">
        <v>8</v>
      </c>
      <c r="H11" s="6">
        <f t="shared" si="0"/>
        <v>7.4</v>
      </c>
    </row>
    <row r="12" spans="2:8" ht="12.75">
      <c r="B12" s="3" t="s">
        <v>56</v>
      </c>
      <c r="C12" s="1">
        <v>9</v>
      </c>
      <c r="D12" s="1">
        <v>109</v>
      </c>
      <c r="E12" s="6">
        <f t="shared" si="1"/>
        <v>0.08256880733944955</v>
      </c>
      <c r="F12" s="6">
        <v>0.917</v>
      </c>
      <c r="G12" s="9">
        <v>8</v>
      </c>
      <c r="H12" s="6">
        <f t="shared" si="0"/>
        <v>7.336</v>
      </c>
    </row>
    <row r="13" spans="2:8" ht="12.75">
      <c r="B13" s="3" t="s">
        <v>57</v>
      </c>
      <c r="C13" s="1">
        <v>8</v>
      </c>
      <c r="D13" s="1">
        <v>52</v>
      </c>
      <c r="E13" s="63">
        <f t="shared" si="1"/>
        <v>0.15384615384615385</v>
      </c>
      <c r="F13" s="6">
        <v>0</v>
      </c>
      <c r="G13" s="6">
        <v>12.698</v>
      </c>
      <c r="H13" s="6">
        <f t="shared" si="0"/>
        <v>0</v>
      </c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G13"/>
  <sheetViews>
    <sheetView workbookViewId="0" topLeftCell="A1">
      <selection activeCell="B16" sqref="B16"/>
    </sheetView>
  </sheetViews>
  <sheetFormatPr defaultColWidth="9.140625" defaultRowHeight="12.75"/>
  <cols>
    <col min="2" max="2" width="26.140625" style="0" customWidth="1"/>
    <col min="3" max="3" width="27.140625" style="0" bestFit="1" customWidth="1"/>
    <col min="4" max="4" width="15.140625" style="0" customWidth="1"/>
    <col min="5" max="5" width="13.8515625" style="0" customWidth="1"/>
    <col min="6" max="6" width="10.57421875" style="0" customWidth="1"/>
    <col min="7" max="7" width="10.28125" style="0" customWidth="1"/>
  </cols>
  <sheetData>
    <row r="2" spans="2:7" ht="27.75" customHeight="1">
      <c r="B2" s="91" t="s">
        <v>186</v>
      </c>
      <c r="C2" s="92"/>
      <c r="D2" s="92"/>
      <c r="E2" s="92"/>
      <c r="F2" s="92"/>
      <c r="G2" s="93"/>
    </row>
    <row r="3" ht="18" customHeight="1"/>
    <row r="5" spans="2:7" ht="87" customHeight="1">
      <c r="B5" s="2" t="s">
        <v>48</v>
      </c>
      <c r="C5" s="2" t="s">
        <v>95</v>
      </c>
      <c r="D5" s="2" t="s">
        <v>96</v>
      </c>
      <c r="E5" s="2" t="s">
        <v>9</v>
      </c>
      <c r="F5" s="2" t="s">
        <v>10</v>
      </c>
      <c r="G5" s="2" t="s">
        <v>11</v>
      </c>
    </row>
    <row r="6" spans="2:7" ht="12.75">
      <c r="B6" s="3" t="s">
        <v>49</v>
      </c>
      <c r="C6" s="1" t="s">
        <v>143</v>
      </c>
      <c r="D6" s="1" t="s">
        <v>143</v>
      </c>
      <c r="E6" s="1">
        <v>1</v>
      </c>
      <c r="F6" s="58">
        <v>8</v>
      </c>
      <c r="G6" s="1">
        <f>E6*F6</f>
        <v>8</v>
      </c>
    </row>
    <row r="7" spans="2:7" ht="12.75">
      <c r="B7" s="3" t="s">
        <v>50</v>
      </c>
      <c r="C7" s="1" t="s">
        <v>143</v>
      </c>
      <c r="D7" s="1" t="s">
        <v>143</v>
      </c>
      <c r="E7" s="1">
        <v>1</v>
      </c>
      <c r="F7" s="58">
        <v>8</v>
      </c>
      <c r="G7" s="1">
        <f>E7*F6</f>
        <v>8</v>
      </c>
    </row>
    <row r="8" spans="2:7" ht="12.75">
      <c r="B8" s="3" t="s">
        <v>52</v>
      </c>
      <c r="C8" s="1" t="s">
        <v>143</v>
      </c>
      <c r="D8" s="1" t="s">
        <v>143</v>
      </c>
      <c r="E8" s="1">
        <v>1</v>
      </c>
      <c r="F8" s="58">
        <v>8</v>
      </c>
      <c r="G8" s="1">
        <f>E8*F6</f>
        <v>8</v>
      </c>
    </row>
    <row r="9" spans="2:7" ht="12.75">
      <c r="B9" s="3" t="s">
        <v>53</v>
      </c>
      <c r="C9" s="1" t="s">
        <v>143</v>
      </c>
      <c r="D9" s="1" t="s">
        <v>143</v>
      </c>
      <c r="E9" s="1">
        <v>1</v>
      </c>
      <c r="F9" s="58">
        <v>8</v>
      </c>
      <c r="G9" s="1">
        <f>E9*F6</f>
        <v>8</v>
      </c>
    </row>
    <row r="10" spans="2:7" ht="12.75">
      <c r="B10" s="3" t="s">
        <v>54</v>
      </c>
      <c r="C10" s="1" t="s">
        <v>143</v>
      </c>
      <c r="D10" s="1" t="s">
        <v>143</v>
      </c>
      <c r="E10" s="1">
        <v>1</v>
      </c>
      <c r="F10" s="58">
        <v>8</v>
      </c>
      <c r="G10" s="1">
        <f>E10*F6</f>
        <v>8</v>
      </c>
    </row>
    <row r="11" spans="2:7" ht="12.75">
      <c r="B11" s="3" t="s">
        <v>55</v>
      </c>
      <c r="C11" s="30" t="s">
        <v>143</v>
      </c>
      <c r="D11" s="30" t="s">
        <v>143</v>
      </c>
      <c r="E11" s="1">
        <v>1</v>
      </c>
      <c r="F11" s="58">
        <v>8</v>
      </c>
      <c r="G11" s="1">
        <f>E11*F6</f>
        <v>8</v>
      </c>
    </row>
    <row r="12" spans="2:7" ht="12.75">
      <c r="B12" s="3" t="s">
        <v>56</v>
      </c>
      <c r="C12" s="77" t="s">
        <v>144</v>
      </c>
      <c r="D12" s="77" t="s">
        <v>187</v>
      </c>
      <c r="E12" s="1">
        <v>0</v>
      </c>
      <c r="F12" s="58">
        <v>8</v>
      </c>
      <c r="G12" s="1">
        <f>E12*F6</f>
        <v>0</v>
      </c>
    </row>
    <row r="13" spans="2:7" ht="12.75">
      <c r="B13" s="3" t="s">
        <v>57</v>
      </c>
      <c r="C13" s="78" t="s">
        <v>143</v>
      </c>
      <c r="D13" s="78" t="s">
        <v>143</v>
      </c>
      <c r="E13" s="1">
        <v>1</v>
      </c>
      <c r="F13" s="58">
        <v>12.698</v>
      </c>
      <c r="G13" s="1">
        <f>E13*F13</f>
        <v>12.698</v>
      </c>
    </row>
  </sheetData>
  <mergeCells count="1">
    <mergeCell ref="B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F13"/>
  <sheetViews>
    <sheetView workbookViewId="0" topLeftCell="A1">
      <selection activeCell="A8" sqref="A8:IV8"/>
    </sheetView>
  </sheetViews>
  <sheetFormatPr defaultColWidth="9.140625" defaultRowHeight="12.75"/>
  <cols>
    <col min="2" max="2" width="26.140625" style="0" customWidth="1"/>
    <col min="3" max="3" width="25.7109375" style="0" customWidth="1"/>
    <col min="4" max="4" width="13.8515625" style="0" customWidth="1"/>
    <col min="5" max="5" width="10.57421875" style="0" customWidth="1"/>
    <col min="6" max="6" width="10.28125" style="0" customWidth="1"/>
  </cols>
  <sheetData>
    <row r="2" spans="2:6" ht="27.75" customHeight="1">
      <c r="B2" s="91" t="s">
        <v>97</v>
      </c>
      <c r="C2" s="92"/>
      <c r="D2" s="92"/>
      <c r="E2" s="92"/>
      <c r="F2" s="93"/>
    </row>
    <row r="5" spans="2:6" ht="87" customHeight="1">
      <c r="B5" s="2" t="s">
        <v>48</v>
      </c>
      <c r="C5" s="2" t="s">
        <v>98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53">
        <v>0</v>
      </c>
      <c r="D6" s="6">
        <f>1-C6/48</f>
        <v>1</v>
      </c>
      <c r="E6" s="58">
        <v>8</v>
      </c>
      <c r="F6" s="6">
        <f>D6*E6</f>
        <v>8</v>
      </c>
    </row>
    <row r="7" spans="2:6" ht="12.75">
      <c r="B7" s="3" t="s">
        <v>50</v>
      </c>
      <c r="C7" s="20">
        <v>9</v>
      </c>
      <c r="D7" s="6">
        <v>0.813</v>
      </c>
      <c r="E7" s="58">
        <v>8</v>
      </c>
      <c r="F7" s="6">
        <f>D7*E6</f>
        <v>6.504</v>
      </c>
    </row>
    <row r="8" spans="2:6" ht="12.75">
      <c r="B8" s="3" t="s">
        <v>52</v>
      </c>
      <c r="C8" s="20">
        <v>21</v>
      </c>
      <c r="D8" s="6">
        <v>0.563</v>
      </c>
      <c r="E8" s="58">
        <v>8</v>
      </c>
      <c r="F8" s="6">
        <f>D8*E6</f>
        <v>4.504</v>
      </c>
    </row>
    <row r="9" spans="2:6" ht="12.75">
      <c r="B9" s="3" t="s">
        <v>53</v>
      </c>
      <c r="C9" s="20">
        <v>3</v>
      </c>
      <c r="D9" s="6">
        <v>0.938</v>
      </c>
      <c r="E9" s="58">
        <v>8</v>
      </c>
      <c r="F9" s="6">
        <f>D9*E6</f>
        <v>7.504</v>
      </c>
    </row>
    <row r="10" spans="2:6" ht="12.75">
      <c r="B10" s="3" t="s">
        <v>54</v>
      </c>
      <c r="C10" s="20">
        <v>12</v>
      </c>
      <c r="D10" s="6">
        <v>0.75</v>
      </c>
      <c r="E10" s="58">
        <v>8</v>
      </c>
      <c r="F10" s="6">
        <f>D10*E6</f>
        <v>6</v>
      </c>
    </row>
    <row r="11" spans="2:6" ht="12.75">
      <c r="B11" s="3" t="s">
        <v>55</v>
      </c>
      <c r="C11" s="54">
        <v>3</v>
      </c>
      <c r="D11" s="6">
        <v>0.938</v>
      </c>
      <c r="E11" s="58">
        <v>8</v>
      </c>
      <c r="F11" s="6">
        <f>D11*E6</f>
        <v>7.504</v>
      </c>
    </row>
    <row r="12" spans="2:6" ht="12.75">
      <c r="B12" s="3" t="s">
        <v>56</v>
      </c>
      <c r="C12" s="55">
        <v>2</v>
      </c>
      <c r="D12" s="6">
        <v>0.958</v>
      </c>
      <c r="E12" s="58">
        <v>8</v>
      </c>
      <c r="F12" s="6">
        <f>D12*E6</f>
        <v>7.664</v>
      </c>
    </row>
    <row r="13" spans="2:6" ht="12.75">
      <c r="B13" s="3" t="s">
        <v>57</v>
      </c>
      <c r="C13" s="29">
        <v>0</v>
      </c>
      <c r="D13" s="61"/>
      <c r="E13" s="58">
        <v>0</v>
      </c>
      <c r="F13" s="6">
        <f>D13*E6</f>
        <v>0</v>
      </c>
    </row>
  </sheetData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F13"/>
  <sheetViews>
    <sheetView workbookViewId="0" topLeftCell="A1">
      <selection activeCell="A8" sqref="A8:IV8"/>
    </sheetView>
  </sheetViews>
  <sheetFormatPr defaultColWidth="9.140625" defaultRowHeight="12.75"/>
  <cols>
    <col min="2" max="2" width="26.140625" style="0" customWidth="1"/>
    <col min="3" max="3" width="25.7109375" style="0" customWidth="1"/>
    <col min="4" max="4" width="13.8515625" style="0" customWidth="1"/>
    <col min="5" max="5" width="10.57421875" style="0" customWidth="1"/>
    <col min="6" max="6" width="10.28125" style="0" customWidth="1"/>
  </cols>
  <sheetData>
    <row r="2" spans="2:6" ht="27.75" customHeight="1">
      <c r="B2" s="91" t="s">
        <v>99</v>
      </c>
      <c r="C2" s="92"/>
      <c r="D2" s="92"/>
      <c r="E2" s="92"/>
      <c r="F2" s="93"/>
    </row>
    <row r="5" spans="2:6" ht="87" customHeight="1">
      <c r="B5" s="2" t="s">
        <v>48</v>
      </c>
      <c r="C5" s="2" t="s">
        <v>101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34">
        <v>0</v>
      </c>
      <c r="D6" s="1">
        <v>1</v>
      </c>
      <c r="E6" s="58">
        <v>16</v>
      </c>
      <c r="F6" s="1">
        <f>D6*E6</f>
        <v>16</v>
      </c>
    </row>
    <row r="7" spans="2:6" ht="12.75">
      <c r="B7" s="3" t="s">
        <v>50</v>
      </c>
      <c r="C7" s="34">
        <v>0</v>
      </c>
      <c r="D7" s="1">
        <v>1</v>
      </c>
      <c r="E7" s="58">
        <v>16</v>
      </c>
      <c r="F7" s="1">
        <f>D7*E6</f>
        <v>16</v>
      </c>
    </row>
    <row r="8" spans="2:6" ht="12.75">
      <c r="B8" s="3" t="s">
        <v>52</v>
      </c>
      <c r="C8" s="34">
        <v>0</v>
      </c>
      <c r="D8" s="1">
        <v>1</v>
      </c>
      <c r="E8" s="58">
        <v>16</v>
      </c>
      <c r="F8" s="1">
        <f>D8*E6</f>
        <v>16</v>
      </c>
    </row>
    <row r="9" spans="2:6" ht="12.75">
      <c r="B9" s="3" t="s">
        <v>53</v>
      </c>
      <c r="C9" s="34">
        <v>0</v>
      </c>
      <c r="D9" s="1">
        <v>1</v>
      </c>
      <c r="E9" s="58">
        <v>16</v>
      </c>
      <c r="F9" s="1">
        <f>D9*E6</f>
        <v>16</v>
      </c>
    </row>
    <row r="10" spans="2:6" ht="12.75">
      <c r="B10" s="3" t="s">
        <v>54</v>
      </c>
      <c r="C10" s="34">
        <v>0</v>
      </c>
      <c r="D10" s="1">
        <v>1</v>
      </c>
      <c r="E10" s="58">
        <v>16</v>
      </c>
      <c r="F10" s="1">
        <f>D10*E6</f>
        <v>16</v>
      </c>
    </row>
    <row r="11" spans="2:6" ht="12.75">
      <c r="B11" s="3" t="s">
        <v>55</v>
      </c>
      <c r="C11" s="35">
        <v>0</v>
      </c>
      <c r="D11" s="1">
        <v>1</v>
      </c>
      <c r="E11" s="58">
        <v>16</v>
      </c>
      <c r="F11" s="1">
        <f>D11*E6</f>
        <v>16</v>
      </c>
    </row>
    <row r="12" spans="2:6" ht="12.75">
      <c r="B12" s="3" t="s">
        <v>56</v>
      </c>
      <c r="C12" s="36">
        <v>0</v>
      </c>
      <c r="D12" s="1">
        <v>1</v>
      </c>
      <c r="E12" s="58">
        <v>16</v>
      </c>
      <c r="F12" s="1">
        <f>D12*E6</f>
        <v>16</v>
      </c>
    </row>
    <row r="13" spans="2:6" ht="12.75">
      <c r="B13" s="3" t="s">
        <v>57</v>
      </c>
      <c r="C13" s="34">
        <v>0</v>
      </c>
      <c r="D13" s="1">
        <v>1</v>
      </c>
      <c r="E13" s="58">
        <v>25.397</v>
      </c>
      <c r="F13" s="1">
        <f>D13*E13</f>
        <v>25.397</v>
      </c>
    </row>
  </sheetData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13"/>
  <sheetViews>
    <sheetView workbookViewId="0" topLeftCell="B1">
      <selection activeCell="C17" sqref="C17"/>
    </sheetView>
  </sheetViews>
  <sheetFormatPr defaultColWidth="9.140625" defaultRowHeight="12.75"/>
  <cols>
    <col min="2" max="2" width="25.7109375" style="0" customWidth="1"/>
    <col min="3" max="3" width="27.8515625" style="0" customWidth="1"/>
    <col min="4" max="4" width="22.57421875" style="0" customWidth="1"/>
    <col min="5" max="5" width="19.140625" style="0" customWidth="1"/>
    <col min="6" max="6" width="14.57421875" style="0" customWidth="1"/>
    <col min="7" max="7" width="18.7109375" style="0" customWidth="1"/>
    <col min="8" max="8" width="10.28125" style="0" customWidth="1"/>
  </cols>
  <sheetData>
    <row r="2" spans="2:8" ht="27.75" customHeight="1">
      <c r="B2" s="91" t="s">
        <v>100</v>
      </c>
      <c r="C2" s="92"/>
      <c r="D2" s="92"/>
      <c r="E2" s="92"/>
      <c r="F2" s="92"/>
      <c r="G2" s="92"/>
      <c r="H2" s="93"/>
    </row>
    <row r="5" spans="2:8" ht="113.25" customHeight="1">
      <c r="B5" s="2" t="s">
        <v>48</v>
      </c>
      <c r="C5" s="2" t="s">
        <v>139</v>
      </c>
      <c r="D5" s="2" t="s">
        <v>140</v>
      </c>
      <c r="E5" s="2" t="s">
        <v>9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43">
        <v>0</v>
      </c>
      <c r="D6" s="43">
        <v>0</v>
      </c>
      <c r="E6" s="28">
        <v>0</v>
      </c>
      <c r="F6" s="30">
        <v>1</v>
      </c>
      <c r="G6" s="9">
        <v>15</v>
      </c>
      <c r="H6" s="6">
        <f>F6*G6</f>
        <v>15</v>
      </c>
    </row>
    <row r="7" spans="2:8" ht="12.75">
      <c r="B7" s="3" t="s">
        <v>50</v>
      </c>
      <c r="C7" s="43">
        <v>141718.53</v>
      </c>
      <c r="D7" s="43">
        <v>253349.25</v>
      </c>
      <c r="E7" s="28">
        <f>100*(C7-D7)/D7</f>
        <v>-44.06198952631595</v>
      </c>
      <c r="F7" s="1">
        <v>1</v>
      </c>
      <c r="G7" s="9">
        <v>15</v>
      </c>
      <c r="H7" s="6">
        <f aca="true" t="shared" si="0" ref="H7:H13">F7*G7</f>
        <v>15</v>
      </c>
    </row>
    <row r="8" spans="2:8" ht="12.75">
      <c r="B8" s="3" t="s">
        <v>52</v>
      </c>
      <c r="C8" s="43">
        <v>23728.77</v>
      </c>
      <c r="D8" s="43">
        <v>30105.12</v>
      </c>
      <c r="E8" s="28">
        <f>100*(C8-D8)/D8</f>
        <v>-21.18028428386932</v>
      </c>
      <c r="F8" s="1">
        <v>1</v>
      </c>
      <c r="G8" s="9">
        <v>15</v>
      </c>
      <c r="H8" s="6">
        <f t="shared" si="0"/>
        <v>15</v>
      </c>
    </row>
    <row r="9" spans="2:8" ht="12.75">
      <c r="B9" s="3" t="s">
        <v>53</v>
      </c>
      <c r="C9" s="43">
        <v>72280.98</v>
      </c>
      <c r="D9" s="43">
        <v>105008.28</v>
      </c>
      <c r="E9" s="28">
        <f>100*(C9-D9)/D9</f>
        <v>-31.166399449643404</v>
      </c>
      <c r="F9" s="1">
        <v>1</v>
      </c>
      <c r="G9" s="9">
        <v>15</v>
      </c>
      <c r="H9" s="6">
        <f t="shared" si="0"/>
        <v>15</v>
      </c>
    </row>
    <row r="10" spans="2:8" ht="12.75">
      <c r="B10" s="3" t="s">
        <v>54</v>
      </c>
      <c r="C10" s="43">
        <v>491070.67</v>
      </c>
      <c r="D10" s="43">
        <v>279336.44</v>
      </c>
      <c r="E10" s="28">
        <f>100*(C10-D10)/D10</f>
        <v>75.79900066027905</v>
      </c>
      <c r="F10" s="1">
        <v>0</v>
      </c>
      <c r="G10" s="9">
        <v>15</v>
      </c>
      <c r="H10" s="6">
        <f t="shared" si="0"/>
        <v>0</v>
      </c>
    </row>
    <row r="11" spans="2:8" ht="12.75">
      <c r="B11" s="3" t="s">
        <v>55</v>
      </c>
      <c r="C11" s="43">
        <v>196678</v>
      </c>
      <c r="D11" s="43">
        <v>196678</v>
      </c>
      <c r="E11" s="28">
        <f>100*(C11-D11)/D11</f>
        <v>0</v>
      </c>
      <c r="F11" s="1">
        <v>0</v>
      </c>
      <c r="G11" s="9">
        <v>15</v>
      </c>
      <c r="H11" s="6">
        <f t="shared" si="0"/>
        <v>0</v>
      </c>
    </row>
    <row r="12" spans="2:8" ht="12.75">
      <c r="B12" s="3" t="s">
        <v>56</v>
      </c>
      <c r="C12" s="43">
        <v>0</v>
      </c>
      <c r="D12" s="43">
        <v>0</v>
      </c>
      <c r="E12" s="28">
        <v>0</v>
      </c>
      <c r="F12" s="1">
        <v>1</v>
      </c>
      <c r="G12" s="9">
        <v>15</v>
      </c>
      <c r="H12" s="6">
        <f t="shared" si="0"/>
        <v>15</v>
      </c>
    </row>
    <row r="13" spans="2:8" ht="12.75">
      <c r="B13" s="3" t="s">
        <v>57</v>
      </c>
      <c r="C13" s="43">
        <v>0</v>
      </c>
      <c r="D13" s="43">
        <v>0</v>
      </c>
      <c r="E13" s="28">
        <v>0</v>
      </c>
      <c r="F13" s="1">
        <v>1</v>
      </c>
      <c r="G13" s="9">
        <v>23.81</v>
      </c>
      <c r="H13" s="6">
        <f t="shared" si="0"/>
        <v>23.81</v>
      </c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E38"/>
  <sheetViews>
    <sheetView workbookViewId="0" topLeftCell="A1">
      <selection activeCell="C24" sqref="C24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  <col min="5" max="5" width="19.421875" style="0" bestFit="1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4" ht="12.75">
      <c r="B2" s="72" t="s">
        <v>163</v>
      </c>
      <c r="C2" s="72" t="s">
        <v>10</v>
      </c>
      <c r="D2" s="72" t="s">
        <v>164</v>
      </c>
    </row>
    <row r="3" spans="2:4" ht="12.75">
      <c r="B3" s="73" t="s">
        <v>21</v>
      </c>
      <c r="C3" s="66">
        <v>8</v>
      </c>
      <c r="D3" s="1" t="s">
        <v>162</v>
      </c>
    </row>
    <row r="4" spans="2:4" ht="12.75">
      <c r="B4" s="73" t="s">
        <v>22</v>
      </c>
      <c r="C4" s="66">
        <v>13</v>
      </c>
      <c r="D4" s="1" t="s">
        <v>168</v>
      </c>
    </row>
    <row r="5" spans="2:4" ht="12.75">
      <c r="B5" s="73" t="s">
        <v>23</v>
      </c>
      <c r="C5" s="66">
        <v>16</v>
      </c>
      <c r="D5" s="1" t="s">
        <v>168</v>
      </c>
    </row>
    <row r="6" spans="2:4" ht="12.75">
      <c r="B6" s="73" t="s">
        <v>24</v>
      </c>
      <c r="C6" s="66">
        <v>8</v>
      </c>
      <c r="D6" s="1" t="s">
        <v>162</v>
      </c>
    </row>
    <row r="7" spans="2:4" ht="12.75">
      <c r="B7" s="73" t="s">
        <v>147</v>
      </c>
      <c r="C7" s="66">
        <v>8</v>
      </c>
      <c r="D7" s="1" t="s">
        <v>162</v>
      </c>
    </row>
    <row r="8" spans="2:4" ht="12.75">
      <c r="B8" s="74" t="s">
        <v>167</v>
      </c>
      <c r="C8" s="66">
        <v>8</v>
      </c>
      <c r="D8" s="1" t="s">
        <v>162</v>
      </c>
    </row>
    <row r="9" spans="2:4" ht="12.75">
      <c r="B9" s="74" t="s">
        <v>149</v>
      </c>
      <c r="C9" s="66">
        <v>8</v>
      </c>
      <c r="D9" s="1" t="s">
        <v>168</v>
      </c>
    </row>
    <row r="10" spans="2:4" ht="12.75">
      <c r="B10" s="74" t="s">
        <v>150</v>
      </c>
      <c r="C10" s="66">
        <v>16</v>
      </c>
      <c r="D10" s="1" t="s">
        <v>162</v>
      </c>
    </row>
    <row r="11" spans="2:4" ht="12.75">
      <c r="B11" s="74" t="s">
        <v>151</v>
      </c>
      <c r="C11" s="66">
        <v>15</v>
      </c>
      <c r="D11" s="1" t="s">
        <v>162</v>
      </c>
    </row>
    <row r="12" spans="2:4" ht="12.75">
      <c r="B12" s="75"/>
      <c r="C12" s="72">
        <f>SUM(C3:C11)</f>
        <v>100</v>
      </c>
      <c r="D12" s="70"/>
    </row>
    <row r="13" ht="12.75">
      <c r="B13" s="69"/>
    </row>
    <row r="14" ht="12.75">
      <c r="B14" s="76" t="s">
        <v>169</v>
      </c>
    </row>
    <row r="15" ht="12.75">
      <c r="B15" s="69"/>
    </row>
    <row r="16" spans="2:5" ht="12.75">
      <c r="B16" s="72" t="s">
        <v>163</v>
      </c>
      <c r="C16" s="72" t="s">
        <v>10</v>
      </c>
      <c r="D16" s="72" t="s">
        <v>165</v>
      </c>
      <c r="E16" s="72" t="s">
        <v>166</v>
      </c>
    </row>
    <row r="17" spans="2:5" s="12" customFormat="1" ht="12.75">
      <c r="B17" s="84" t="s">
        <v>21</v>
      </c>
      <c r="C17" s="83">
        <v>8</v>
      </c>
      <c r="D17" s="83" t="s">
        <v>170</v>
      </c>
      <c r="E17" s="83">
        <v>12.698</v>
      </c>
    </row>
    <row r="18" spans="2:5" s="12" customFormat="1" ht="12.75">
      <c r="B18" s="84" t="s">
        <v>22</v>
      </c>
      <c r="C18" s="83">
        <v>0</v>
      </c>
      <c r="D18" s="83">
        <v>0</v>
      </c>
      <c r="E18" s="83">
        <v>0</v>
      </c>
    </row>
    <row r="19" spans="2:5" s="12" customFormat="1" ht="12.75">
      <c r="B19" s="84" t="s">
        <v>23</v>
      </c>
      <c r="C19" s="83">
        <v>0</v>
      </c>
      <c r="D19" s="83">
        <v>0</v>
      </c>
      <c r="E19" s="83">
        <v>0</v>
      </c>
    </row>
    <row r="20" spans="2:5" s="12" customFormat="1" ht="12.75">
      <c r="B20" s="84" t="s">
        <v>24</v>
      </c>
      <c r="C20" s="83">
        <v>8</v>
      </c>
      <c r="D20" s="83" t="s">
        <v>171</v>
      </c>
      <c r="E20" s="83">
        <v>12.699</v>
      </c>
    </row>
    <row r="21" spans="2:5" s="12" customFormat="1" ht="12.75">
      <c r="B21" s="84" t="s">
        <v>147</v>
      </c>
      <c r="C21" s="83">
        <v>8</v>
      </c>
      <c r="D21" s="83" t="s">
        <v>170</v>
      </c>
      <c r="E21" s="83">
        <v>12.698</v>
      </c>
    </row>
    <row r="22" spans="2:5" ht="12.75">
      <c r="B22" s="84" t="s">
        <v>167</v>
      </c>
      <c r="C22" s="66">
        <v>8</v>
      </c>
      <c r="D22" s="83" t="s">
        <v>170</v>
      </c>
      <c r="E22" s="86">
        <v>12.698</v>
      </c>
    </row>
    <row r="23" spans="2:5" ht="12.75">
      <c r="B23" s="85" t="s">
        <v>149</v>
      </c>
      <c r="C23" s="66">
        <v>0</v>
      </c>
      <c r="D23" s="85" t="s">
        <v>172</v>
      </c>
      <c r="E23" s="86">
        <v>0</v>
      </c>
    </row>
    <row r="24" spans="2:5" ht="12.75">
      <c r="B24" s="85" t="s">
        <v>150</v>
      </c>
      <c r="C24" s="66">
        <v>16</v>
      </c>
      <c r="D24" s="86" t="s">
        <v>174</v>
      </c>
      <c r="E24" s="86">
        <v>25.397</v>
      </c>
    </row>
    <row r="25" spans="2:5" ht="12.75">
      <c r="B25" s="85" t="s">
        <v>151</v>
      </c>
      <c r="C25" s="66">
        <v>15</v>
      </c>
      <c r="D25" s="86" t="s">
        <v>173</v>
      </c>
      <c r="E25" s="86">
        <v>23.81</v>
      </c>
    </row>
    <row r="26" spans="2:5" ht="12.75">
      <c r="B26" s="75"/>
      <c r="C26" s="72">
        <f>SUM(C17:C25)</f>
        <v>63</v>
      </c>
      <c r="D26" s="70"/>
      <c r="E26" s="71">
        <f>SUM(E17:E25)</f>
        <v>100</v>
      </c>
    </row>
    <row r="38" ht="12.75">
      <c r="D38" s="69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14"/>
  <sheetViews>
    <sheetView workbookViewId="0" topLeftCell="A1">
      <selection activeCell="D19" sqref="D19"/>
    </sheetView>
  </sheetViews>
  <sheetFormatPr defaultColWidth="9.140625" defaultRowHeight="12.75"/>
  <cols>
    <col min="2" max="2" width="25.57421875" style="0" customWidth="1"/>
    <col min="3" max="3" width="27.8515625" style="0" customWidth="1"/>
    <col min="4" max="4" width="22.57421875" style="0" customWidth="1"/>
    <col min="5" max="5" width="19.140625" style="0" customWidth="1"/>
    <col min="6" max="6" width="14.57421875" style="0" customWidth="1"/>
    <col min="7" max="7" width="18.7109375" style="0" customWidth="1"/>
    <col min="8" max="8" width="10.28125" style="0" customWidth="1"/>
  </cols>
  <sheetData>
    <row r="2" spans="2:8" ht="27.75" customHeight="1">
      <c r="B2" s="91" t="s">
        <v>102</v>
      </c>
      <c r="C2" s="92"/>
      <c r="D2" s="92"/>
      <c r="E2" s="92"/>
      <c r="F2" s="92"/>
      <c r="G2" s="92"/>
      <c r="H2" s="93"/>
    </row>
    <row r="5" spans="2:8" ht="113.25" customHeight="1">
      <c r="B5" s="2" t="s">
        <v>48</v>
      </c>
      <c r="C5" s="2" t="s">
        <v>141</v>
      </c>
      <c r="D5" s="2" t="s">
        <v>103</v>
      </c>
      <c r="E5" s="2" t="s">
        <v>9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28">
        <v>0</v>
      </c>
      <c r="D6" s="28">
        <v>0</v>
      </c>
      <c r="E6" s="6">
        <v>0</v>
      </c>
      <c r="F6" s="1">
        <v>1</v>
      </c>
      <c r="G6" s="62">
        <v>0</v>
      </c>
      <c r="H6" s="6">
        <f>F6*G6</f>
        <v>0</v>
      </c>
    </row>
    <row r="7" spans="2:8" ht="12.75">
      <c r="B7" s="3" t="s">
        <v>50</v>
      </c>
      <c r="C7" s="28">
        <v>997384.75</v>
      </c>
      <c r="D7" s="28">
        <v>61629887.98</v>
      </c>
      <c r="E7" s="6">
        <f>C7/D7</f>
        <v>0.016183458751761307</v>
      </c>
      <c r="F7" s="6">
        <v>0.984</v>
      </c>
      <c r="G7" s="9">
        <v>60</v>
      </c>
      <c r="H7" s="6">
        <f aca="true" t="shared" si="0" ref="H7:H13">F7*G7</f>
        <v>59.04</v>
      </c>
    </row>
    <row r="8" spans="2:8" ht="12.75">
      <c r="B8" s="3" t="s">
        <v>52</v>
      </c>
      <c r="C8" s="28">
        <v>264319.62</v>
      </c>
      <c r="D8" s="28">
        <v>282673590</v>
      </c>
      <c r="E8" s="6">
        <f aca="true" t="shared" si="1" ref="E8:E13">C8/D8</f>
        <v>0.0009350700926818101</v>
      </c>
      <c r="F8" s="6">
        <v>0.999</v>
      </c>
      <c r="G8" s="9">
        <v>60</v>
      </c>
      <c r="H8" s="6">
        <f t="shared" si="0"/>
        <v>59.94</v>
      </c>
    </row>
    <row r="9" spans="2:8" ht="12.75">
      <c r="B9" s="3" t="s">
        <v>53</v>
      </c>
      <c r="C9" s="28">
        <v>20</v>
      </c>
      <c r="D9" s="28">
        <v>176900</v>
      </c>
      <c r="E9" s="6">
        <f t="shared" si="1"/>
        <v>0.00011305822498586772</v>
      </c>
      <c r="F9" s="1">
        <v>1</v>
      </c>
      <c r="G9" s="9">
        <v>100</v>
      </c>
      <c r="H9" s="6">
        <f t="shared" si="0"/>
        <v>100</v>
      </c>
    </row>
    <row r="10" spans="2:8" ht="12.75">
      <c r="B10" s="3" t="s">
        <v>54</v>
      </c>
      <c r="C10" s="28">
        <v>40654.24</v>
      </c>
      <c r="D10" s="28">
        <v>18648000</v>
      </c>
      <c r="E10" s="6">
        <f t="shared" si="1"/>
        <v>0.0021800858000858</v>
      </c>
      <c r="F10" s="6">
        <v>0.998</v>
      </c>
      <c r="G10" s="9">
        <v>100</v>
      </c>
      <c r="H10" s="6">
        <f t="shared" si="0"/>
        <v>99.8</v>
      </c>
    </row>
    <row r="11" spans="2:8" ht="12.75">
      <c r="B11" s="3" t="s">
        <v>55</v>
      </c>
      <c r="C11" s="28">
        <v>50.7</v>
      </c>
      <c r="D11" s="28">
        <v>278000</v>
      </c>
      <c r="E11" s="6">
        <f t="shared" si="1"/>
        <v>0.00018237410071942446</v>
      </c>
      <c r="F11" s="1">
        <v>1</v>
      </c>
      <c r="G11" s="9">
        <v>60</v>
      </c>
      <c r="H11" s="6">
        <f t="shared" si="0"/>
        <v>60</v>
      </c>
    </row>
    <row r="12" spans="2:8" ht="12.75">
      <c r="B12" s="3" t="s">
        <v>56</v>
      </c>
      <c r="C12" s="28">
        <v>67.83</v>
      </c>
      <c r="D12" s="28">
        <v>652400</v>
      </c>
      <c r="E12" s="6">
        <f t="shared" si="1"/>
        <v>0.00010396995708154506</v>
      </c>
      <c r="F12" s="1">
        <v>1</v>
      </c>
      <c r="G12" s="9">
        <v>60</v>
      </c>
      <c r="H12" s="6">
        <f t="shared" si="0"/>
        <v>60</v>
      </c>
    </row>
    <row r="13" spans="2:8" ht="12.75">
      <c r="B13" s="3" t="s">
        <v>57</v>
      </c>
      <c r="C13" s="28">
        <v>1890212.08</v>
      </c>
      <c r="D13" s="28">
        <v>31189000</v>
      </c>
      <c r="E13" s="6">
        <f t="shared" si="1"/>
        <v>0.06060508769117317</v>
      </c>
      <c r="F13" s="6">
        <v>0.939</v>
      </c>
      <c r="G13" s="9">
        <v>60</v>
      </c>
      <c r="H13" s="6">
        <f t="shared" si="0"/>
        <v>56.339999999999996</v>
      </c>
    </row>
    <row r="14" spans="3:4" ht="12.75">
      <c r="C14" s="42"/>
      <c r="D14" s="42"/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G13"/>
  <sheetViews>
    <sheetView workbookViewId="0" topLeftCell="B1">
      <selection activeCell="E20" sqref="E20"/>
    </sheetView>
  </sheetViews>
  <sheetFormatPr defaultColWidth="9.140625" defaultRowHeight="12.75"/>
  <cols>
    <col min="2" max="2" width="25.57421875" style="0" customWidth="1"/>
    <col min="3" max="3" width="27.8515625" style="0" customWidth="1"/>
    <col min="4" max="4" width="22.57421875" style="0" customWidth="1"/>
    <col min="5" max="5" width="19.140625" style="0" customWidth="1"/>
    <col min="6" max="6" width="14.57421875" style="0" customWidth="1"/>
    <col min="7" max="7" width="10.28125" style="0" customWidth="1"/>
  </cols>
  <sheetData>
    <row r="2" spans="2:7" ht="27.75" customHeight="1">
      <c r="B2" s="91" t="s">
        <v>104</v>
      </c>
      <c r="C2" s="92"/>
      <c r="D2" s="92"/>
      <c r="E2" s="92"/>
      <c r="F2" s="92"/>
      <c r="G2" s="93"/>
    </row>
    <row r="5" spans="2:7" ht="95.25" customHeight="1">
      <c r="B5" s="2" t="s">
        <v>48</v>
      </c>
      <c r="C5" s="2" t="s">
        <v>105</v>
      </c>
      <c r="D5" s="2" t="s">
        <v>106</v>
      </c>
      <c r="E5" s="2" t="s">
        <v>9</v>
      </c>
      <c r="F5" s="2" t="s">
        <v>10</v>
      </c>
      <c r="G5" s="2" t="s">
        <v>11</v>
      </c>
    </row>
    <row r="6" spans="2:7" ht="12.75">
      <c r="B6" s="3" t="s">
        <v>49</v>
      </c>
      <c r="C6" s="37">
        <v>0</v>
      </c>
      <c r="D6" s="37">
        <v>0</v>
      </c>
      <c r="E6" s="62">
        <v>0</v>
      </c>
      <c r="F6" s="1">
        <v>0</v>
      </c>
      <c r="G6" s="6">
        <f>E6*F6</f>
        <v>0</v>
      </c>
    </row>
    <row r="7" spans="2:7" ht="12.75">
      <c r="B7" s="3" t="s">
        <v>50</v>
      </c>
      <c r="C7" s="79">
        <v>1035353.47</v>
      </c>
      <c r="D7" s="79">
        <v>1035353.47</v>
      </c>
      <c r="E7" s="9">
        <f aca="true" t="shared" si="0" ref="E7:E13">D7/C7</f>
        <v>1</v>
      </c>
      <c r="F7" s="1">
        <v>40</v>
      </c>
      <c r="G7" s="6">
        <f aca="true" t="shared" si="1" ref="G7:G13">E7*F7</f>
        <v>40</v>
      </c>
    </row>
    <row r="8" spans="2:7" ht="12.75">
      <c r="B8" s="3" t="s">
        <v>52</v>
      </c>
      <c r="C8" s="79">
        <v>340323.05</v>
      </c>
      <c r="D8" s="79">
        <v>340323.05</v>
      </c>
      <c r="E8" s="9">
        <f t="shared" si="0"/>
        <v>1</v>
      </c>
      <c r="F8" s="1">
        <v>40</v>
      </c>
      <c r="G8" s="6">
        <f t="shared" si="1"/>
        <v>40</v>
      </c>
    </row>
    <row r="9" spans="2:7" ht="12.75">
      <c r="B9" s="3" t="s">
        <v>53</v>
      </c>
      <c r="C9" s="79">
        <v>0</v>
      </c>
      <c r="D9" s="79">
        <v>0</v>
      </c>
      <c r="E9" s="62">
        <v>0</v>
      </c>
      <c r="F9" s="1">
        <v>0</v>
      </c>
      <c r="G9" s="6">
        <f t="shared" si="1"/>
        <v>0</v>
      </c>
    </row>
    <row r="10" spans="2:7" ht="12.75">
      <c r="B10" s="3" t="s">
        <v>54</v>
      </c>
      <c r="C10" s="79">
        <v>0</v>
      </c>
      <c r="D10" s="79">
        <v>0</v>
      </c>
      <c r="E10" s="62">
        <v>0</v>
      </c>
      <c r="F10" s="1">
        <v>0</v>
      </c>
      <c r="G10" s="6">
        <f t="shared" si="1"/>
        <v>0</v>
      </c>
    </row>
    <row r="11" spans="2:7" ht="12.75">
      <c r="B11" s="3" t="s">
        <v>55</v>
      </c>
      <c r="C11" s="79">
        <v>50.7</v>
      </c>
      <c r="D11" s="79">
        <v>50.7</v>
      </c>
      <c r="E11" s="9">
        <f t="shared" si="0"/>
        <v>1</v>
      </c>
      <c r="F11" s="1">
        <v>40</v>
      </c>
      <c r="G11" s="6">
        <f t="shared" si="1"/>
        <v>40</v>
      </c>
    </row>
    <row r="12" spans="2:7" ht="12.75">
      <c r="B12" s="3" t="s">
        <v>56</v>
      </c>
      <c r="C12" s="79">
        <v>7667.79</v>
      </c>
      <c r="D12" s="79">
        <v>7667.79</v>
      </c>
      <c r="E12" s="9">
        <f t="shared" si="0"/>
        <v>1</v>
      </c>
      <c r="F12" s="1">
        <v>40</v>
      </c>
      <c r="G12" s="6">
        <f t="shared" si="1"/>
        <v>40</v>
      </c>
    </row>
    <row r="13" spans="2:7" ht="12.75">
      <c r="B13" s="3" t="s">
        <v>57</v>
      </c>
      <c r="C13" s="79">
        <v>1950486.91</v>
      </c>
      <c r="D13" s="79">
        <v>1950486.91</v>
      </c>
      <c r="E13" s="9">
        <f t="shared" si="0"/>
        <v>1</v>
      </c>
      <c r="F13" s="1">
        <v>40</v>
      </c>
      <c r="G13" s="6">
        <f t="shared" si="1"/>
        <v>40</v>
      </c>
    </row>
  </sheetData>
  <mergeCells count="1">
    <mergeCell ref="B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E30"/>
  <sheetViews>
    <sheetView workbookViewId="0" topLeftCell="A1">
      <selection activeCell="C16" sqref="C16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  <col min="5" max="5" width="19.421875" style="0" bestFit="1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4" ht="12.75">
      <c r="B2" s="72" t="s">
        <v>180</v>
      </c>
      <c r="C2" s="72" t="s">
        <v>10</v>
      </c>
      <c r="D2" s="72" t="s">
        <v>164</v>
      </c>
    </row>
    <row r="3" spans="2:4" ht="12.75">
      <c r="B3" s="73" t="s">
        <v>37</v>
      </c>
      <c r="C3" s="66">
        <v>24</v>
      </c>
      <c r="D3" s="1" t="s">
        <v>162</v>
      </c>
    </row>
    <row r="4" spans="2:4" ht="12.75">
      <c r="B4" s="74" t="s">
        <v>38</v>
      </c>
      <c r="C4" s="66">
        <v>24</v>
      </c>
      <c r="D4" s="1" t="s">
        <v>162</v>
      </c>
    </row>
    <row r="5" spans="2:4" ht="12.75">
      <c r="B5" s="74" t="s">
        <v>41</v>
      </c>
      <c r="C5" s="66">
        <v>4</v>
      </c>
      <c r="D5" s="1" t="s">
        <v>181</v>
      </c>
    </row>
    <row r="6" spans="2:4" ht="12.75">
      <c r="B6" s="74" t="s">
        <v>39</v>
      </c>
      <c r="C6" s="66">
        <v>24</v>
      </c>
      <c r="D6" s="1" t="s">
        <v>162</v>
      </c>
    </row>
    <row r="7" spans="2:4" ht="12.75">
      <c r="B7" s="74" t="s">
        <v>40</v>
      </c>
      <c r="C7" s="66">
        <v>24</v>
      </c>
      <c r="D7" s="1" t="s">
        <v>162</v>
      </c>
    </row>
    <row r="8" spans="2:4" ht="12.75">
      <c r="B8" s="75"/>
      <c r="C8" s="72">
        <f>SUM(C3:C7)</f>
        <v>100</v>
      </c>
      <c r="D8" s="70"/>
    </row>
    <row r="9" ht="12.75">
      <c r="B9" s="69"/>
    </row>
    <row r="10" ht="12.75">
      <c r="B10" s="76" t="s">
        <v>182</v>
      </c>
    </row>
    <row r="11" ht="12.75">
      <c r="B11" s="69"/>
    </row>
    <row r="12" spans="2:5" ht="12.75">
      <c r="B12" s="72" t="s">
        <v>180</v>
      </c>
      <c r="C12" s="72" t="s">
        <v>10</v>
      </c>
      <c r="D12" s="72" t="s">
        <v>165</v>
      </c>
      <c r="E12" s="72" t="s">
        <v>166</v>
      </c>
    </row>
    <row r="13" spans="2:5" ht="12.75">
      <c r="B13" s="73" t="s">
        <v>37</v>
      </c>
      <c r="C13" s="66">
        <v>24</v>
      </c>
      <c r="D13" s="74" t="s">
        <v>183</v>
      </c>
      <c r="E13" s="82">
        <v>25</v>
      </c>
    </row>
    <row r="14" spans="2:5" ht="12.75">
      <c r="B14" s="74" t="s">
        <v>38</v>
      </c>
      <c r="C14" s="66">
        <v>24</v>
      </c>
      <c r="D14" s="74" t="s">
        <v>183</v>
      </c>
      <c r="E14" s="82">
        <v>25</v>
      </c>
    </row>
    <row r="15" spans="2:5" ht="12.75">
      <c r="B15" s="74" t="s">
        <v>41</v>
      </c>
      <c r="C15" s="66">
        <v>0</v>
      </c>
      <c r="D15" s="66">
        <v>0</v>
      </c>
      <c r="E15" s="82">
        <v>0</v>
      </c>
    </row>
    <row r="16" spans="2:5" ht="12.75">
      <c r="B16" s="74" t="s">
        <v>39</v>
      </c>
      <c r="C16" s="66">
        <v>24</v>
      </c>
      <c r="D16" s="74" t="s">
        <v>183</v>
      </c>
      <c r="E16" s="82">
        <v>25</v>
      </c>
    </row>
    <row r="17" spans="2:5" ht="12.75">
      <c r="B17" s="74" t="s">
        <v>40</v>
      </c>
      <c r="C17" s="66">
        <v>24</v>
      </c>
      <c r="D17" s="74" t="s">
        <v>183</v>
      </c>
      <c r="E17" s="82">
        <v>25</v>
      </c>
    </row>
    <row r="18" spans="2:5" ht="12.75">
      <c r="B18" s="75"/>
      <c r="C18" s="72">
        <f>SUM(C13:C17)</f>
        <v>96</v>
      </c>
      <c r="D18" s="70"/>
      <c r="E18" s="71">
        <f>E13+E14+E15+E16+E17</f>
        <v>100</v>
      </c>
    </row>
    <row r="30" ht="12.75">
      <c r="D30" s="69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E24"/>
  <sheetViews>
    <sheetView workbookViewId="0" topLeftCell="A1">
      <selection activeCell="D22" sqref="D22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42.28125" style="0" bestFit="1" customWidth="1"/>
    <col min="5" max="5" width="19.421875" style="0" bestFit="1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4" ht="12.75">
      <c r="B2" s="72" t="s">
        <v>163</v>
      </c>
      <c r="C2" s="72" t="s">
        <v>10</v>
      </c>
      <c r="D2" s="72" t="s">
        <v>164</v>
      </c>
    </row>
    <row r="3" spans="2:4" ht="12.75">
      <c r="B3" s="73" t="s">
        <v>25</v>
      </c>
      <c r="C3" s="66">
        <v>60</v>
      </c>
      <c r="D3" s="1" t="s">
        <v>175</v>
      </c>
    </row>
    <row r="4" spans="2:4" ht="12.75">
      <c r="B4" s="73" t="s">
        <v>26</v>
      </c>
      <c r="C4" s="66">
        <v>40</v>
      </c>
      <c r="D4" s="1" t="s">
        <v>176</v>
      </c>
    </row>
    <row r="5" spans="2:4" ht="12.75">
      <c r="B5" s="75"/>
      <c r="C5" s="72">
        <f>SUM(C3:C4)</f>
        <v>100</v>
      </c>
      <c r="D5" s="70"/>
    </row>
    <row r="6" ht="12.75">
      <c r="B6" s="69"/>
    </row>
    <row r="7" ht="12.75">
      <c r="B7" s="76" t="s">
        <v>177</v>
      </c>
    </row>
    <row r="8" ht="12.75">
      <c r="B8" s="69"/>
    </row>
    <row r="9" spans="2:5" ht="12.75">
      <c r="B9" s="72" t="s">
        <v>163</v>
      </c>
      <c r="C9" s="72" t="s">
        <v>10</v>
      </c>
      <c r="D9" s="72" t="s">
        <v>165</v>
      </c>
      <c r="E9" s="72" t="s">
        <v>166</v>
      </c>
    </row>
    <row r="10" spans="2:5" s="12" customFormat="1" ht="12.75">
      <c r="B10" s="84" t="s">
        <v>25</v>
      </c>
      <c r="C10" s="83">
        <v>60</v>
      </c>
      <c r="D10" s="83" t="s">
        <v>178</v>
      </c>
      <c r="E10" s="83">
        <v>100</v>
      </c>
    </row>
    <row r="11" spans="2:5" s="12" customFormat="1" ht="12.75">
      <c r="B11" s="84" t="s">
        <v>26</v>
      </c>
      <c r="C11" s="83">
        <v>0</v>
      </c>
      <c r="D11" s="83">
        <v>0</v>
      </c>
      <c r="E11" s="83">
        <v>0</v>
      </c>
    </row>
    <row r="12" spans="2:5" ht="12.75">
      <c r="B12" s="75"/>
      <c r="C12" s="72">
        <f>SUM(C10:C11)</f>
        <v>60</v>
      </c>
      <c r="D12" s="70"/>
      <c r="E12" s="71">
        <f>SUM(E10:E11)</f>
        <v>100</v>
      </c>
    </row>
    <row r="24" ht="12.75">
      <c r="D24" s="69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F15"/>
  <sheetViews>
    <sheetView workbookViewId="0" topLeftCell="A1">
      <selection activeCell="A8" sqref="A8:IV8"/>
    </sheetView>
  </sheetViews>
  <sheetFormatPr defaultColWidth="9.140625" defaultRowHeight="12.75"/>
  <cols>
    <col min="2" max="2" width="26.140625" style="0" customWidth="1"/>
    <col min="3" max="3" width="29.00390625" style="0" customWidth="1"/>
    <col min="4" max="4" width="13.8515625" style="0" customWidth="1"/>
    <col min="5" max="5" width="10.57421875" style="0" customWidth="1"/>
    <col min="6" max="6" width="10.28125" style="0" customWidth="1"/>
  </cols>
  <sheetData>
    <row r="2" spans="2:6" ht="27.75" customHeight="1">
      <c r="B2" s="91" t="s">
        <v>107</v>
      </c>
      <c r="C2" s="92"/>
      <c r="D2" s="92"/>
      <c r="E2" s="92"/>
      <c r="F2" s="93"/>
    </row>
    <row r="5" spans="2:6" ht="87" customHeight="1">
      <c r="B5" s="2" t="s">
        <v>48</v>
      </c>
      <c r="C5" s="2" t="s">
        <v>108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29" t="s">
        <v>132</v>
      </c>
      <c r="D6" s="1">
        <v>1</v>
      </c>
      <c r="E6" s="58">
        <v>30</v>
      </c>
      <c r="F6" s="1">
        <f>D6*E6</f>
        <v>30</v>
      </c>
    </row>
    <row r="7" spans="2:6" ht="12.75">
      <c r="B7" s="3" t="s">
        <v>50</v>
      </c>
      <c r="C7" s="29" t="s">
        <v>132</v>
      </c>
      <c r="D7" s="1">
        <v>1</v>
      </c>
      <c r="E7" s="58">
        <v>30</v>
      </c>
      <c r="F7" s="1">
        <f aca="true" t="shared" si="0" ref="F7:F13">D7*E7</f>
        <v>30</v>
      </c>
    </row>
    <row r="8" spans="2:6" ht="12.75">
      <c r="B8" s="3" t="s">
        <v>52</v>
      </c>
      <c r="C8" s="29" t="s">
        <v>132</v>
      </c>
      <c r="D8" s="1">
        <v>1</v>
      </c>
      <c r="E8" s="58">
        <v>30</v>
      </c>
      <c r="F8" s="1">
        <f t="shared" si="0"/>
        <v>30</v>
      </c>
    </row>
    <row r="9" spans="2:6" ht="12.75">
      <c r="B9" s="3" t="s">
        <v>53</v>
      </c>
      <c r="C9" s="29" t="s">
        <v>132</v>
      </c>
      <c r="D9" s="1">
        <v>1</v>
      </c>
      <c r="E9" s="58">
        <v>30</v>
      </c>
      <c r="F9" s="1">
        <f t="shared" si="0"/>
        <v>30</v>
      </c>
    </row>
    <row r="10" spans="2:6" ht="12.75">
      <c r="B10" s="3" t="s">
        <v>54</v>
      </c>
      <c r="C10" s="29" t="s">
        <v>132</v>
      </c>
      <c r="D10" s="1">
        <v>1</v>
      </c>
      <c r="E10" s="58">
        <v>30</v>
      </c>
      <c r="F10" s="1">
        <f t="shared" si="0"/>
        <v>30</v>
      </c>
    </row>
    <row r="11" spans="2:6" ht="12.75">
      <c r="B11" s="3" t="s">
        <v>55</v>
      </c>
      <c r="C11" s="29" t="s">
        <v>132</v>
      </c>
      <c r="D11" s="1">
        <v>1</v>
      </c>
      <c r="E11" s="58">
        <v>30</v>
      </c>
      <c r="F11" s="1">
        <f t="shared" si="0"/>
        <v>30</v>
      </c>
    </row>
    <row r="12" spans="2:6" ht="12.75">
      <c r="B12" s="3" t="s">
        <v>56</v>
      </c>
      <c r="C12" s="29" t="s">
        <v>132</v>
      </c>
      <c r="D12" s="1">
        <v>1</v>
      </c>
      <c r="E12" s="58">
        <v>30</v>
      </c>
      <c r="F12" s="1">
        <f t="shared" si="0"/>
        <v>30</v>
      </c>
    </row>
    <row r="13" spans="2:6" ht="12.75">
      <c r="B13" s="3" t="s">
        <v>57</v>
      </c>
      <c r="C13" s="29" t="s">
        <v>132</v>
      </c>
      <c r="D13" s="1">
        <v>1</v>
      </c>
      <c r="E13" s="58">
        <v>30</v>
      </c>
      <c r="F13" s="1">
        <f t="shared" si="0"/>
        <v>30</v>
      </c>
    </row>
    <row r="14" ht="12.75">
      <c r="E14" s="67"/>
    </row>
    <row r="15" ht="12.75">
      <c r="E15" s="67"/>
    </row>
  </sheetData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F13"/>
  <sheetViews>
    <sheetView workbookViewId="0" topLeftCell="A1">
      <selection activeCell="D16" sqref="D16"/>
    </sheetView>
  </sheetViews>
  <sheetFormatPr defaultColWidth="9.140625" defaultRowHeight="12.75"/>
  <cols>
    <col min="2" max="2" width="25.57421875" style="0" customWidth="1"/>
    <col min="3" max="3" width="25.7109375" style="0" customWidth="1"/>
    <col min="4" max="4" width="19.140625" style="0" customWidth="1"/>
    <col min="5" max="5" width="10.57421875" style="0" customWidth="1"/>
    <col min="6" max="6" width="10.28125" style="0" customWidth="1"/>
  </cols>
  <sheetData>
    <row r="2" spans="2:6" ht="27.75" customHeight="1">
      <c r="B2" s="91" t="s">
        <v>14</v>
      </c>
      <c r="C2" s="92"/>
      <c r="D2" s="92"/>
      <c r="E2" s="92"/>
      <c r="F2" s="93"/>
    </row>
    <row r="5" spans="2:6" ht="94.5" customHeight="1">
      <c r="B5" s="2" t="s">
        <v>48</v>
      </c>
      <c r="C5" s="2" t="s">
        <v>15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1">
        <v>0</v>
      </c>
      <c r="D6" s="9">
        <v>1</v>
      </c>
      <c r="E6" s="59">
        <v>70</v>
      </c>
      <c r="F6" s="6">
        <f>D6*E6</f>
        <v>70</v>
      </c>
    </row>
    <row r="7" spans="2:6" ht="12.75">
      <c r="B7" s="3" t="s">
        <v>50</v>
      </c>
      <c r="C7" s="1">
        <v>0</v>
      </c>
      <c r="D7" s="9">
        <v>1</v>
      </c>
      <c r="E7" s="59">
        <v>70</v>
      </c>
      <c r="F7" s="6">
        <f aca="true" t="shared" si="0" ref="F7:F13">D7*E7</f>
        <v>70</v>
      </c>
    </row>
    <row r="8" spans="2:6" ht="12.75">
      <c r="B8" s="3" t="s">
        <v>52</v>
      </c>
      <c r="C8" s="1">
        <v>0</v>
      </c>
      <c r="D8" s="9">
        <v>1</v>
      </c>
      <c r="E8" s="59">
        <v>70</v>
      </c>
      <c r="F8" s="6">
        <f t="shared" si="0"/>
        <v>70</v>
      </c>
    </row>
    <row r="9" spans="2:6" ht="12.75">
      <c r="B9" s="3" t="s">
        <v>53</v>
      </c>
      <c r="C9" s="1">
        <v>0</v>
      </c>
      <c r="D9" s="9">
        <v>1</v>
      </c>
      <c r="E9" s="59">
        <v>70</v>
      </c>
      <c r="F9" s="6">
        <f t="shared" si="0"/>
        <v>70</v>
      </c>
    </row>
    <row r="10" spans="2:6" ht="12.75">
      <c r="B10" s="3" t="s">
        <v>54</v>
      </c>
      <c r="C10" s="1">
        <v>0</v>
      </c>
      <c r="D10" s="9">
        <v>1</v>
      </c>
      <c r="E10" s="59">
        <v>70</v>
      </c>
      <c r="F10" s="6">
        <f t="shared" si="0"/>
        <v>70</v>
      </c>
    </row>
    <row r="11" spans="2:6" ht="12.75">
      <c r="B11" s="3" t="s">
        <v>55</v>
      </c>
      <c r="C11" s="1">
        <v>0</v>
      </c>
      <c r="D11" s="9">
        <v>1</v>
      </c>
      <c r="E11" s="59">
        <v>70</v>
      </c>
      <c r="F11" s="6">
        <f t="shared" si="0"/>
        <v>70</v>
      </c>
    </row>
    <row r="12" spans="2:6" ht="12.75">
      <c r="B12" s="3" t="s">
        <v>56</v>
      </c>
      <c r="C12" s="1">
        <v>0</v>
      </c>
      <c r="D12" s="9">
        <v>1</v>
      </c>
      <c r="E12" s="59">
        <v>70</v>
      </c>
      <c r="F12" s="6">
        <f t="shared" si="0"/>
        <v>70</v>
      </c>
    </row>
    <row r="13" spans="2:6" ht="12.75">
      <c r="B13" s="3" t="s">
        <v>57</v>
      </c>
      <c r="C13" s="1">
        <v>0</v>
      </c>
      <c r="D13" s="9">
        <v>1</v>
      </c>
      <c r="E13" s="59">
        <v>70</v>
      </c>
      <c r="F13" s="6">
        <f t="shared" si="0"/>
        <v>70</v>
      </c>
    </row>
  </sheetData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F13"/>
  <sheetViews>
    <sheetView workbookViewId="0" topLeftCell="A1">
      <selection activeCell="A8" sqref="A8:IV8"/>
    </sheetView>
  </sheetViews>
  <sheetFormatPr defaultColWidth="9.140625" defaultRowHeight="12.75"/>
  <cols>
    <col min="2" max="2" width="26.140625" style="0" customWidth="1"/>
    <col min="3" max="3" width="29.00390625" style="0" customWidth="1"/>
    <col min="4" max="4" width="13.8515625" style="0" customWidth="1"/>
    <col min="5" max="5" width="10.57421875" style="0" customWidth="1"/>
    <col min="6" max="6" width="10.28125" style="0" customWidth="1"/>
  </cols>
  <sheetData>
    <row r="2" spans="2:6" ht="27.75" customHeight="1">
      <c r="B2" s="91" t="s">
        <v>109</v>
      </c>
      <c r="C2" s="92"/>
      <c r="D2" s="92"/>
      <c r="E2" s="92"/>
      <c r="F2" s="93"/>
    </row>
    <row r="5" spans="2:6" ht="87" customHeight="1">
      <c r="B5" s="2" t="s">
        <v>48</v>
      </c>
      <c r="C5" s="2" t="s">
        <v>110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29" t="s">
        <v>132</v>
      </c>
      <c r="D6" s="1">
        <v>1</v>
      </c>
      <c r="E6" s="58">
        <v>25</v>
      </c>
      <c r="F6" s="1">
        <f>E6*D6</f>
        <v>25</v>
      </c>
    </row>
    <row r="7" spans="2:6" ht="12.75">
      <c r="B7" s="3" t="s">
        <v>50</v>
      </c>
      <c r="C7" s="29" t="s">
        <v>132</v>
      </c>
      <c r="D7" s="1">
        <v>1</v>
      </c>
      <c r="E7" s="58">
        <v>20</v>
      </c>
      <c r="F7" s="1">
        <f aca="true" t="shared" si="0" ref="F7:F13">E7*D7</f>
        <v>20</v>
      </c>
    </row>
    <row r="8" spans="2:6" ht="12.75">
      <c r="B8" s="3" t="s">
        <v>52</v>
      </c>
      <c r="C8" s="29" t="s">
        <v>132</v>
      </c>
      <c r="D8" s="1">
        <v>1</v>
      </c>
      <c r="E8" s="58">
        <v>20</v>
      </c>
      <c r="F8" s="1">
        <f t="shared" si="0"/>
        <v>20</v>
      </c>
    </row>
    <row r="9" spans="2:6" ht="12.75">
      <c r="B9" s="3" t="s">
        <v>53</v>
      </c>
      <c r="C9" s="29" t="s">
        <v>132</v>
      </c>
      <c r="D9" s="1">
        <v>1</v>
      </c>
      <c r="E9" s="58">
        <v>20</v>
      </c>
      <c r="F9" s="1">
        <f t="shared" si="0"/>
        <v>20</v>
      </c>
    </row>
    <row r="10" spans="2:6" ht="12.75">
      <c r="B10" s="3" t="s">
        <v>54</v>
      </c>
      <c r="C10" s="29" t="s">
        <v>132</v>
      </c>
      <c r="D10" s="1">
        <v>1</v>
      </c>
      <c r="E10" s="58">
        <v>20</v>
      </c>
      <c r="F10" s="1">
        <f t="shared" si="0"/>
        <v>20</v>
      </c>
    </row>
    <row r="11" spans="2:6" ht="12.75">
      <c r="B11" s="3" t="s">
        <v>55</v>
      </c>
      <c r="C11" s="29" t="s">
        <v>132</v>
      </c>
      <c r="D11" s="1">
        <v>1</v>
      </c>
      <c r="E11" s="58">
        <v>20</v>
      </c>
      <c r="F11" s="1">
        <f t="shared" si="0"/>
        <v>20</v>
      </c>
    </row>
    <row r="12" spans="2:6" ht="12.75">
      <c r="B12" s="3" t="s">
        <v>56</v>
      </c>
      <c r="C12" s="29" t="s">
        <v>132</v>
      </c>
      <c r="D12" s="1">
        <v>1</v>
      </c>
      <c r="E12" s="58">
        <v>20</v>
      </c>
      <c r="F12" s="1">
        <f t="shared" si="0"/>
        <v>20</v>
      </c>
    </row>
    <row r="13" spans="2:6" ht="12.75">
      <c r="B13" s="3" t="s">
        <v>57</v>
      </c>
      <c r="C13" s="29" t="s">
        <v>132</v>
      </c>
      <c r="D13" s="1">
        <v>1</v>
      </c>
      <c r="E13" s="58">
        <v>25</v>
      </c>
      <c r="F13" s="1">
        <f t="shared" si="0"/>
        <v>25</v>
      </c>
    </row>
  </sheetData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13"/>
  <sheetViews>
    <sheetView workbookViewId="0" topLeftCell="A1">
      <selection activeCell="A8" sqref="A8:IV8"/>
    </sheetView>
  </sheetViews>
  <sheetFormatPr defaultColWidth="9.140625" defaultRowHeight="12.75"/>
  <cols>
    <col min="2" max="2" width="25.8515625" style="0" customWidth="1"/>
    <col min="3" max="3" width="27.8515625" style="0" customWidth="1"/>
    <col min="4" max="4" width="29.7109375" style="0" customWidth="1"/>
    <col min="5" max="5" width="19.140625" style="0" customWidth="1"/>
    <col min="6" max="6" width="14.57421875" style="0" customWidth="1"/>
    <col min="7" max="7" width="10.57421875" style="0" customWidth="1"/>
    <col min="8" max="8" width="10.28125" style="0" customWidth="1"/>
  </cols>
  <sheetData>
    <row r="2" spans="2:8" ht="27.75" customHeight="1">
      <c r="B2" s="91" t="s">
        <v>111</v>
      </c>
      <c r="C2" s="92"/>
      <c r="D2" s="92"/>
      <c r="E2" s="92"/>
      <c r="F2" s="92"/>
      <c r="G2" s="92"/>
      <c r="H2" s="93"/>
    </row>
    <row r="5" spans="2:8" ht="113.25" customHeight="1">
      <c r="B5" s="2" t="s">
        <v>48</v>
      </c>
      <c r="C5" s="2" t="s">
        <v>112</v>
      </c>
      <c r="D5" s="2" t="s">
        <v>113</v>
      </c>
      <c r="E5" s="2" t="s">
        <v>9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1">
        <v>0</v>
      </c>
      <c r="D6" s="1">
        <v>0</v>
      </c>
      <c r="E6" s="9"/>
      <c r="F6" s="1">
        <v>1</v>
      </c>
      <c r="G6" s="59">
        <v>25</v>
      </c>
      <c r="H6" s="6">
        <f>F6*G6</f>
        <v>25</v>
      </c>
    </row>
    <row r="7" spans="2:8" ht="12.75">
      <c r="B7" s="3" t="s">
        <v>50</v>
      </c>
      <c r="C7" s="1">
        <v>0</v>
      </c>
      <c r="D7" s="1">
        <v>0</v>
      </c>
      <c r="E7" s="9"/>
      <c r="F7" s="1">
        <v>1</v>
      </c>
      <c r="G7" s="59">
        <v>20</v>
      </c>
      <c r="H7" s="6">
        <f aca="true" t="shared" si="0" ref="H7:H13">F7*G7</f>
        <v>20</v>
      </c>
    </row>
    <row r="8" spans="2:8" ht="12.75">
      <c r="B8" s="3" t="s">
        <v>52</v>
      </c>
      <c r="C8" s="1">
        <v>0</v>
      </c>
      <c r="D8" s="1">
        <v>0</v>
      </c>
      <c r="E8" s="9"/>
      <c r="F8" s="1">
        <v>1</v>
      </c>
      <c r="G8" s="59">
        <v>20</v>
      </c>
      <c r="H8" s="6">
        <f t="shared" si="0"/>
        <v>20</v>
      </c>
    </row>
    <row r="9" spans="2:8" ht="12.75">
      <c r="B9" s="3" t="s">
        <v>53</v>
      </c>
      <c r="C9" s="1">
        <v>0</v>
      </c>
      <c r="D9" s="1">
        <v>0</v>
      </c>
      <c r="E9" s="9"/>
      <c r="F9" s="1">
        <v>1</v>
      </c>
      <c r="G9" s="59">
        <v>20</v>
      </c>
      <c r="H9" s="6">
        <f t="shared" si="0"/>
        <v>20</v>
      </c>
    </row>
    <row r="10" spans="2:8" ht="12.75">
      <c r="B10" s="3" t="s">
        <v>54</v>
      </c>
      <c r="C10" s="1">
        <v>15</v>
      </c>
      <c r="D10" s="1">
        <v>11</v>
      </c>
      <c r="E10" s="6">
        <v>0.267</v>
      </c>
      <c r="F10" s="6">
        <v>0.534</v>
      </c>
      <c r="G10" s="59">
        <v>20</v>
      </c>
      <c r="H10" s="6">
        <f t="shared" si="0"/>
        <v>10.68</v>
      </c>
    </row>
    <row r="11" spans="2:8" ht="12.75">
      <c r="B11" s="3" t="s">
        <v>55</v>
      </c>
      <c r="C11" s="1">
        <v>0</v>
      </c>
      <c r="D11" s="1">
        <v>0</v>
      </c>
      <c r="E11" s="9"/>
      <c r="F11" s="1">
        <v>1</v>
      </c>
      <c r="G11" s="59">
        <v>20</v>
      </c>
      <c r="H11" s="6">
        <f t="shared" si="0"/>
        <v>20</v>
      </c>
    </row>
    <row r="12" spans="2:8" ht="12.75">
      <c r="B12" s="3" t="s">
        <v>56</v>
      </c>
      <c r="C12" s="1">
        <v>0</v>
      </c>
      <c r="D12" s="1">
        <v>0</v>
      </c>
      <c r="E12" s="9"/>
      <c r="F12" s="1">
        <v>1</v>
      </c>
      <c r="G12" s="59">
        <v>20</v>
      </c>
      <c r="H12" s="6">
        <f t="shared" si="0"/>
        <v>20</v>
      </c>
    </row>
    <row r="13" spans="2:8" ht="12.75">
      <c r="B13" s="3" t="s">
        <v>57</v>
      </c>
      <c r="C13" s="1">
        <v>0</v>
      </c>
      <c r="D13" s="1">
        <v>0</v>
      </c>
      <c r="E13" s="9"/>
      <c r="F13" s="1">
        <v>1</v>
      </c>
      <c r="G13" s="59">
        <v>25</v>
      </c>
      <c r="H13" s="6">
        <f t="shared" si="0"/>
        <v>25</v>
      </c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F13"/>
  <sheetViews>
    <sheetView workbookViewId="0" topLeftCell="A1">
      <selection activeCell="A8" sqref="A8:IV8"/>
    </sheetView>
  </sheetViews>
  <sheetFormatPr defaultColWidth="9.140625" defaultRowHeight="12.75"/>
  <cols>
    <col min="2" max="2" width="26.140625" style="0" customWidth="1"/>
    <col min="3" max="3" width="29.00390625" style="0" customWidth="1"/>
    <col min="4" max="4" width="13.8515625" style="0" customWidth="1"/>
    <col min="5" max="5" width="10.57421875" style="0" customWidth="1"/>
    <col min="6" max="6" width="10.28125" style="0" customWidth="1"/>
  </cols>
  <sheetData>
    <row r="2" spans="2:6" ht="27.75" customHeight="1">
      <c r="B2" s="91" t="s">
        <v>114</v>
      </c>
      <c r="C2" s="92"/>
      <c r="D2" s="92"/>
      <c r="E2" s="92"/>
      <c r="F2" s="93"/>
    </row>
    <row r="5" spans="2:6" ht="87" customHeight="1">
      <c r="B5" s="2" t="s">
        <v>48</v>
      </c>
      <c r="C5" s="2" t="s">
        <v>115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29" t="s">
        <v>132</v>
      </c>
      <c r="D6" s="1">
        <v>1</v>
      </c>
      <c r="E6" s="58">
        <v>25</v>
      </c>
      <c r="F6" s="1">
        <f>D6*E6</f>
        <v>25</v>
      </c>
    </row>
    <row r="7" spans="2:6" ht="12.75">
      <c r="B7" s="3" t="s">
        <v>50</v>
      </c>
      <c r="C7" s="29" t="s">
        <v>132</v>
      </c>
      <c r="D7" s="1">
        <v>1</v>
      </c>
      <c r="E7" s="58">
        <v>20</v>
      </c>
      <c r="F7" s="1">
        <f aca="true" t="shared" si="0" ref="F7:F13">D7*E7</f>
        <v>20</v>
      </c>
    </row>
    <row r="8" spans="2:6" ht="12.75">
      <c r="B8" s="3" t="s">
        <v>52</v>
      </c>
      <c r="C8" s="29" t="s">
        <v>132</v>
      </c>
      <c r="D8" s="1">
        <v>1</v>
      </c>
      <c r="E8" s="58">
        <v>20</v>
      </c>
      <c r="F8" s="1">
        <f t="shared" si="0"/>
        <v>20</v>
      </c>
    </row>
    <row r="9" spans="2:6" ht="12.75">
      <c r="B9" s="3" t="s">
        <v>53</v>
      </c>
      <c r="C9" s="29" t="s">
        <v>132</v>
      </c>
      <c r="D9" s="1">
        <v>1</v>
      </c>
      <c r="E9" s="58">
        <v>20</v>
      </c>
      <c r="F9" s="1">
        <f t="shared" si="0"/>
        <v>20</v>
      </c>
    </row>
    <row r="10" spans="2:6" ht="12.75">
      <c r="B10" s="3" t="s">
        <v>54</v>
      </c>
      <c r="C10" s="29" t="s">
        <v>132</v>
      </c>
      <c r="D10" s="1">
        <v>1</v>
      </c>
      <c r="E10" s="58">
        <v>20</v>
      </c>
      <c r="F10" s="1">
        <f t="shared" si="0"/>
        <v>20</v>
      </c>
    </row>
    <row r="11" spans="2:6" ht="12.75">
      <c r="B11" s="3" t="s">
        <v>55</v>
      </c>
      <c r="C11" s="29" t="s">
        <v>132</v>
      </c>
      <c r="D11" s="1">
        <v>1</v>
      </c>
      <c r="E11" s="58">
        <v>20</v>
      </c>
      <c r="F11" s="1">
        <f t="shared" si="0"/>
        <v>20</v>
      </c>
    </row>
    <row r="12" spans="2:6" ht="12.75">
      <c r="B12" s="3" t="s">
        <v>56</v>
      </c>
      <c r="C12" s="29" t="s">
        <v>132</v>
      </c>
      <c r="D12" s="1">
        <v>1</v>
      </c>
      <c r="E12" s="58">
        <v>20</v>
      </c>
      <c r="F12" s="1">
        <f t="shared" si="0"/>
        <v>20</v>
      </c>
    </row>
    <row r="13" spans="2:6" ht="12.75">
      <c r="B13" s="3" t="s">
        <v>57</v>
      </c>
      <c r="C13" s="29" t="s">
        <v>132</v>
      </c>
      <c r="D13" s="1">
        <v>1</v>
      </c>
      <c r="E13" s="58">
        <v>25</v>
      </c>
      <c r="F13" s="1">
        <f t="shared" si="0"/>
        <v>25</v>
      </c>
    </row>
  </sheetData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N13"/>
  <sheetViews>
    <sheetView workbookViewId="0" topLeftCell="A1">
      <selection activeCell="A8" sqref="A8:IV8"/>
    </sheetView>
  </sheetViews>
  <sheetFormatPr defaultColWidth="9.140625" defaultRowHeight="12.75"/>
  <cols>
    <col min="1" max="1" width="2.57421875" style="0" customWidth="1"/>
    <col min="2" max="2" width="24.7109375" style="0" customWidth="1"/>
    <col min="3" max="3" width="27.8515625" style="0" customWidth="1"/>
    <col min="4" max="4" width="19.421875" style="0" customWidth="1"/>
    <col min="5" max="5" width="19.57421875" style="0" customWidth="1"/>
    <col min="6" max="6" width="19.140625" style="0" customWidth="1"/>
    <col min="7" max="7" width="27.8515625" style="0" customWidth="1"/>
    <col min="8" max="10" width="22.57421875" style="0" customWidth="1"/>
    <col min="11" max="11" width="19.140625" style="0" customWidth="1"/>
    <col min="12" max="12" width="14.57421875" style="0" customWidth="1"/>
    <col min="13" max="13" width="10.57421875" style="0" customWidth="1"/>
    <col min="14" max="14" width="10.28125" style="0" customWidth="1"/>
  </cols>
  <sheetData>
    <row r="2" spans="2:14" ht="27.75" customHeight="1">
      <c r="B2" s="91" t="s">
        <v>116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5" spans="2:14" ht="113.25" customHeight="1">
      <c r="B5" s="2" t="s">
        <v>48</v>
      </c>
      <c r="C5" s="2" t="s">
        <v>117</v>
      </c>
      <c r="D5" s="2" t="s">
        <v>118</v>
      </c>
      <c r="E5" s="2" t="s">
        <v>119</v>
      </c>
      <c r="F5" s="2" t="s">
        <v>120</v>
      </c>
      <c r="G5" s="2" t="s">
        <v>121</v>
      </c>
      <c r="H5" s="2" t="s">
        <v>122</v>
      </c>
      <c r="I5" s="2" t="s">
        <v>123</v>
      </c>
      <c r="J5" s="2" t="s">
        <v>124</v>
      </c>
      <c r="K5" s="2" t="s">
        <v>9</v>
      </c>
      <c r="L5" s="2" t="s">
        <v>9</v>
      </c>
      <c r="M5" s="2" t="s">
        <v>10</v>
      </c>
      <c r="N5" s="2" t="s">
        <v>11</v>
      </c>
    </row>
    <row r="6" spans="2:14" ht="12.75">
      <c r="B6" s="3" t="s">
        <v>49</v>
      </c>
      <c r="C6" s="1">
        <v>0</v>
      </c>
      <c r="D6" s="1"/>
      <c r="E6" s="1"/>
      <c r="F6" s="1"/>
      <c r="G6" s="1"/>
      <c r="H6" s="1"/>
      <c r="I6" s="1"/>
      <c r="J6" s="1"/>
      <c r="K6" s="9">
        <v>0</v>
      </c>
      <c r="L6" s="1">
        <v>1</v>
      </c>
      <c r="M6" s="59">
        <v>25</v>
      </c>
      <c r="N6" s="6">
        <f>L6*M6</f>
        <v>25</v>
      </c>
    </row>
    <row r="7" spans="2:14" ht="12.75">
      <c r="B7" s="3" t="s">
        <v>50</v>
      </c>
      <c r="C7" s="1">
        <v>0</v>
      </c>
      <c r="D7" s="1"/>
      <c r="E7" s="1"/>
      <c r="F7" s="1"/>
      <c r="G7" s="1"/>
      <c r="H7" s="1"/>
      <c r="I7" s="1"/>
      <c r="J7" s="1"/>
      <c r="K7" s="9">
        <v>0</v>
      </c>
      <c r="L7" s="1">
        <v>1</v>
      </c>
      <c r="M7" s="59">
        <v>20</v>
      </c>
      <c r="N7" s="6">
        <f aca="true" t="shared" si="0" ref="N7:N13">L7*M7</f>
        <v>20</v>
      </c>
    </row>
    <row r="8" spans="2:14" ht="12.75">
      <c r="B8" s="3" t="s">
        <v>52</v>
      </c>
      <c r="C8" s="1">
        <v>0</v>
      </c>
      <c r="D8" s="1"/>
      <c r="E8" s="1"/>
      <c r="F8" s="1"/>
      <c r="G8" s="1"/>
      <c r="H8" s="1"/>
      <c r="I8" s="1"/>
      <c r="J8" s="1"/>
      <c r="K8" s="9">
        <v>0</v>
      </c>
      <c r="L8" s="1">
        <v>1</v>
      </c>
      <c r="M8" s="59">
        <v>20</v>
      </c>
      <c r="N8" s="6">
        <f t="shared" si="0"/>
        <v>20</v>
      </c>
    </row>
    <row r="9" spans="2:14" ht="12.75">
      <c r="B9" s="3" t="s">
        <v>53</v>
      </c>
      <c r="C9" s="1">
        <v>0</v>
      </c>
      <c r="D9" s="1"/>
      <c r="E9" s="1"/>
      <c r="F9" s="1"/>
      <c r="G9" s="1"/>
      <c r="H9" s="1"/>
      <c r="I9" s="1"/>
      <c r="J9" s="1"/>
      <c r="K9" s="9">
        <v>0</v>
      </c>
      <c r="L9" s="1">
        <v>1</v>
      </c>
      <c r="M9" s="59">
        <v>20</v>
      </c>
      <c r="N9" s="6">
        <f t="shared" si="0"/>
        <v>20</v>
      </c>
    </row>
    <row r="10" spans="2:14" ht="12.75">
      <c r="B10" s="3" t="s">
        <v>54</v>
      </c>
      <c r="C10" s="1">
        <v>0</v>
      </c>
      <c r="D10" s="1"/>
      <c r="E10" s="1"/>
      <c r="F10" s="1"/>
      <c r="G10" s="1"/>
      <c r="H10" s="1"/>
      <c r="I10" s="1"/>
      <c r="J10" s="1"/>
      <c r="K10" s="9">
        <v>0</v>
      </c>
      <c r="L10" s="1">
        <v>1</v>
      </c>
      <c r="M10" s="59">
        <v>20</v>
      </c>
      <c r="N10" s="6">
        <f t="shared" si="0"/>
        <v>20</v>
      </c>
    </row>
    <row r="11" spans="2:14" ht="12.75">
      <c r="B11" s="3" t="s">
        <v>55</v>
      </c>
      <c r="C11" s="1">
        <v>0</v>
      </c>
      <c r="D11" s="1"/>
      <c r="E11" s="1"/>
      <c r="F11" s="1"/>
      <c r="G11" s="1"/>
      <c r="H11" s="1"/>
      <c r="I11" s="1"/>
      <c r="J11" s="1"/>
      <c r="K11" s="9">
        <v>0</v>
      </c>
      <c r="L11" s="1">
        <v>1</v>
      </c>
      <c r="M11" s="59">
        <v>20</v>
      </c>
      <c r="N11" s="6">
        <f t="shared" si="0"/>
        <v>20</v>
      </c>
    </row>
    <row r="12" spans="2:14" ht="12.75">
      <c r="B12" s="3" t="s">
        <v>56</v>
      </c>
      <c r="C12" s="1">
        <v>0</v>
      </c>
      <c r="D12" s="1"/>
      <c r="E12" s="1"/>
      <c r="F12" s="1"/>
      <c r="G12" s="1"/>
      <c r="H12" s="1"/>
      <c r="I12" s="1"/>
      <c r="J12" s="1"/>
      <c r="K12" s="9">
        <v>0</v>
      </c>
      <c r="L12" s="1">
        <v>1</v>
      </c>
      <c r="M12" s="59">
        <v>20</v>
      </c>
      <c r="N12" s="6">
        <f t="shared" si="0"/>
        <v>20</v>
      </c>
    </row>
    <row r="13" spans="2:14" ht="12.75">
      <c r="B13" s="3" t="s">
        <v>57</v>
      </c>
      <c r="C13" s="1">
        <v>0</v>
      </c>
      <c r="D13" s="1"/>
      <c r="E13" s="1"/>
      <c r="F13" s="1"/>
      <c r="G13" s="1"/>
      <c r="H13" s="1"/>
      <c r="I13" s="1"/>
      <c r="J13" s="1"/>
      <c r="K13" s="9">
        <v>0</v>
      </c>
      <c r="L13" s="1">
        <v>1</v>
      </c>
      <c r="M13" s="59">
        <v>25</v>
      </c>
      <c r="N13" s="6">
        <f t="shared" si="0"/>
        <v>25</v>
      </c>
    </row>
  </sheetData>
  <mergeCells count="1">
    <mergeCell ref="B2:N2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F13"/>
  <sheetViews>
    <sheetView workbookViewId="0" topLeftCell="A1">
      <selection activeCell="A8" sqref="A8:IV8"/>
    </sheetView>
  </sheetViews>
  <sheetFormatPr defaultColWidth="9.140625" defaultRowHeight="12.75"/>
  <cols>
    <col min="2" max="2" width="26.140625" style="0" customWidth="1"/>
    <col min="3" max="3" width="29.00390625" style="0" customWidth="1"/>
    <col min="4" max="4" width="13.8515625" style="0" customWidth="1"/>
    <col min="5" max="5" width="10.57421875" style="0" customWidth="1"/>
    <col min="6" max="6" width="10.28125" style="0" customWidth="1"/>
  </cols>
  <sheetData>
    <row r="2" spans="2:6" ht="51.75" customHeight="1">
      <c r="B2" s="91" t="s">
        <v>125</v>
      </c>
      <c r="C2" s="92"/>
      <c r="D2" s="92"/>
      <c r="E2" s="92"/>
      <c r="F2" s="93"/>
    </row>
    <row r="5" spans="2:6" ht="87" customHeight="1">
      <c r="B5" s="2" t="s">
        <v>48</v>
      </c>
      <c r="C5" s="2" t="s">
        <v>133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29" t="s">
        <v>145</v>
      </c>
      <c r="D6" s="3"/>
      <c r="E6" s="58">
        <v>20</v>
      </c>
      <c r="F6" s="1">
        <f>D6*E6</f>
        <v>0</v>
      </c>
    </row>
    <row r="7" spans="2:6" ht="12.75">
      <c r="B7" s="3" t="s">
        <v>50</v>
      </c>
      <c r="C7" s="29" t="s">
        <v>143</v>
      </c>
      <c r="D7" s="1">
        <v>1</v>
      </c>
      <c r="E7" s="58">
        <v>20</v>
      </c>
      <c r="F7" s="1">
        <f aca="true" t="shared" si="0" ref="F7:F13">D7*E7</f>
        <v>20</v>
      </c>
    </row>
    <row r="8" spans="2:6" ht="12.75">
      <c r="B8" s="3" t="s">
        <v>52</v>
      </c>
      <c r="C8" s="29" t="s">
        <v>143</v>
      </c>
      <c r="D8" s="1">
        <v>1</v>
      </c>
      <c r="E8" s="58">
        <v>20</v>
      </c>
      <c r="F8" s="1">
        <f t="shared" si="0"/>
        <v>20</v>
      </c>
    </row>
    <row r="9" spans="2:6" ht="12.75">
      <c r="B9" s="3" t="s">
        <v>53</v>
      </c>
      <c r="C9" s="29" t="s">
        <v>143</v>
      </c>
      <c r="D9" s="1">
        <v>1</v>
      </c>
      <c r="E9" s="58">
        <v>20</v>
      </c>
      <c r="F9" s="1">
        <f t="shared" si="0"/>
        <v>20</v>
      </c>
    </row>
    <row r="10" spans="2:6" ht="12.75">
      <c r="B10" s="3" t="s">
        <v>54</v>
      </c>
      <c r="C10" s="29" t="s">
        <v>146</v>
      </c>
      <c r="D10" s="1">
        <v>0</v>
      </c>
      <c r="E10" s="58">
        <v>20</v>
      </c>
      <c r="F10" s="1">
        <f t="shared" si="0"/>
        <v>0</v>
      </c>
    </row>
    <row r="11" spans="2:6" ht="12.75">
      <c r="B11" s="3" t="s">
        <v>55</v>
      </c>
      <c r="C11" s="31" t="s">
        <v>143</v>
      </c>
      <c r="D11" s="1">
        <v>1</v>
      </c>
      <c r="E11" s="58">
        <v>20</v>
      </c>
      <c r="F11" s="1">
        <f t="shared" si="0"/>
        <v>20</v>
      </c>
    </row>
    <row r="12" spans="2:6" ht="12.75">
      <c r="B12" s="3" t="s">
        <v>56</v>
      </c>
      <c r="C12" s="57" t="s">
        <v>144</v>
      </c>
      <c r="D12" s="1">
        <v>0</v>
      </c>
      <c r="E12" s="58">
        <v>20</v>
      </c>
      <c r="F12" s="1">
        <f t="shared" si="0"/>
        <v>0</v>
      </c>
    </row>
    <row r="13" spans="2:6" ht="12.75">
      <c r="B13" s="3" t="s">
        <v>57</v>
      </c>
      <c r="C13" s="56" t="s">
        <v>145</v>
      </c>
      <c r="D13" s="3"/>
      <c r="E13" s="58"/>
      <c r="F13" s="1">
        <f t="shared" si="0"/>
        <v>0</v>
      </c>
    </row>
  </sheetData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E30"/>
  <sheetViews>
    <sheetView workbookViewId="0" topLeftCell="A1">
      <selection activeCell="C27" sqref="C27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42.28125" style="0" bestFit="1" customWidth="1"/>
    <col min="5" max="5" width="19.421875" style="0" bestFit="1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4" ht="12.75">
      <c r="B2" s="72" t="s">
        <v>163</v>
      </c>
      <c r="C2" s="72" t="s">
        <v>10</v>
      </c>
      <c r="D2" s="72" t="s">
        <v>164</v>
      </c>
    </row>
    <row r="3" spans="2:4" s="87" customFormat="1" ht="12.75">
      <c r="B3" s="84" t="s">
        <v>45</v>
      </c>
      <c r="C3" s="83">
        <v>20</v>
      </c>
      <c r="D3" s="1" t="s">
        <v>162</v>
      </c>
    </row>
    <row r="4" spans="2:4" s="87" customFormat="1" ht="12.75">
      <c r="B4" s="84" t="s">
        <v>46</v>
      </c>
      <c r="C4" s="83">
        <v>20</v>
      </c>
      <c r="D4" s="1" t="s">
        <v>162</v>
      </c>
    </row>
    <row r="5" spans="2:4" s="87" customFormat="1" ht="12.75">
      <c r="B5" s="84" t="s">
        <v>152</v>
      </c>
      <c r="C5" s="83">
        <v>20</v>
      </c>
      <c r="D5" s="1" t="s">
        <v>162</v>
      </c>
    </row>
    <row r="6" spans="2:4" ht="12.75">
      <c r="B6" s="73" t="s">
        <v>153</v>
      </c>
      <c r="C6" s="66">
        <v>20</v>
      </c>
      <c r="D6" s="1" t="s">
        <v>162</v>
      </c>
    </row>
    <row r="7" spans="2:4" ht="12.75">
      <c r="B7" s="73" t="s">
        <v>154</v>
      </c>
      <c r="C7" s="66">
        <v>20</v>
      </c>
      <c r="D7" s="1" t="s">
        <v>193</v>
      </c>
    </row>
    <row r="8" spans="2:4" ht="12.75">
      <c r="B8" s="75"/>
      <c r="C8" s="72">
        <f>C3+C4+C5+C6+C7</f>
        <v>100</v>
      </c>
      <c r="D8" s="70"/>
    </row>
    <row r="9" ht="12.75">
      <c r="B9" s="69"/>
    </row>
    <row r="10" ht="12.75">
      <c r="B10" s="76" t="s">
        <v>194</v>
      </c>
    </row>
    <row r="11" ht="12.75">
      <c r="B11" s="69"/>
    </row>
    <row r="12" spans="2:5" ht="12.75">
      <c r="B12" s="72" t="s">
        <v>163</v>
      </c>
      <c r="C12" s="72" t="s">
        <v>10</v>
      </c>
      <c r="D12" s="72" t="s">
        <v>165</v>
      </c>
      <c r="E12" s="72" t="s">
        <v>166</v>
      </c>
    </row>
    <row r="13" spans="2:5" s="87" customFormat="1" ht="12.75">
      <c r="B13" s="84" t="s">
        <v>45</v>
      </c>
      <c r="C13" s="83">
        <v>20</v>
      </c>
      <c r="D13" s="83" t="s">
        <v>179</v>
      </c>
      <c r="E13" s="83">
        <v>25</v>
      </c>
    </row>
    <row r="14" spans="2:5" s="87" customFormat="1" ht="12.75">
      <c r="B14" s="84" t="s">
        <v>46</v>
      </c>
      <c r="C14" s="83">
        <v>20</v>
      </c>
      <c r="D14" s="83" t="s">
        <v>179</v>
      </c>
      <c r="E14" s="83">
        <v>25</v>
      </c>
    </row>
    <row r="15" spans="2:5" s="87" customFormat="1" ht="12.75">
      <c r="B15" s="84" t="s">
        <v>152</v>
      </c>
      <c r="C15" s="83">
        <v>20</v>
      </c>
      <c r="D15" s="83" t="s">
        <v>179</v>
      </c>
      <c r="E15" s="83">
        <v>25</v>
      </c>
    </row>
    <row r="16" spans="2:5" s="12" customFormat="1" ht="12.75">
      <c r="B16" s="84" t="s">
        <v>153</v>
      </c>
      <c r="C16" s="83">
        <v>20</v>
      </c>
      <c r="D16" s="83" t="s">
        <v>179</v>
      </c>
      <c r="E16" s="83">
        <v>25</v>
      </c>
    </row>
    <row r="17" spans="2:5" s="12" customFormat="1" ht="12.75">
      <c r="B17" s="84" t="s">
        <v>154</v>
      </c>
      <c r="C17" s="83">
        <v>0</v>
      </c>
      <c r="D17" s="83">
        <v>0</v>
      </c>
      <c r="E17" s="83">
        <v>0</v>
      </c>
    </row>
    <row r="18" spans="2:5" ht="12.75">
      <c r="B18" s="75"/>
      <c r="C18" s="72">
        <f>C13+C14+C15+C16+C17</f>
        <v>80</v>
      </c>
      <c r="D18" s="70"/>
      <c r="E18" s="72">
        <f>E13+E14+E15+E16+E17</f>
        <v>100</v>
      </c>
    </row>
    <row r="30" ht="12.75">
      <c r="D30" s="69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13"/>
  <sheetViews>
    <sheetView workbookViewId="0" topLeftCell="A1">
      <selection activeCell="B16" sqref="B16"/>
    </sheetView>
  </sheetViews>
  <sheetFormatPr defaultColWidth="9.140625" defaultRowHeight="12.75"/>
  <cols>
    <col min="2" max="2" width="26.140625" style="0" customWidth="1"/>
    <col min="3" max="3" width="25.7109375" style="0" customWidth="1"/>
    <col min="4" max="5" width="15.140625" style="0" customWidth="1"/>
    <col min="6" max="6" width="13.8515625" style="0" customWidth="1"/>
    <col min="7" max="7" width="10.57421875" style="0" customWidth="1"/>
    <col min="8" max="8" width="10.28125" style="0" customWidth="1"/>
  </cols>
  <sheetData>
    <row r="2" spans="2:8" ht="27.75" customHeight="1">
      <c r="B2" s="91" t="s">
        <v>47</v>
      </c>
      <c r="C2" s="92"/>
      <c r="D2" s="92"/>
      <c r="E2" s="92"/>
      <c r="F2" s="92"/>
      <c r="G2" s="92"/>
      <c r="H2" s="93"/>
    </row>
    <row r="5" spans="2:8" ht="87" customHeight="1">
      <c r="B5" s="2" t="s">
        <v>48</v>
      </c>
      <c r="C5" s="2" t="s">
        <v>58</v>
      </c>
      <c r="D5" s="2" t="s">
        <v>59</v>
      </c>
      <c r="E5" s="2" t="s">
        <v>13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29" t="s">
        <v>128</v>
      </c>
      <c r="D6" s="30" t="s">
        <v>127</v>
      </c>
      <c r="E6" s="29" t="s">
        <v>184</v>
      </c>
      <c r="F6" s="1">
        <v>1</v>
      </c>
      <c r="G6" s="58">
        <v>35.714</v>
      </c>
      <c r="H6" s="1">
        <f>F6*G6</f>
        <v>35.714</v>
      </c>
    </row>
    <row r="7" spans="2:8" ht="12.75">
      <c r="B7" s="3" t="s">
        <v>50</v>
      </c>
      <c r="C7" s="29" t="s">
        <v>128</v>
      </c>
      <c r="D7" s="30" t="s">
        <v>127</v>
      </c>
      <c r="E7" s="29" t="s">
        <v>184</v>
      </c>
      <c r="F7" s="1">
        <v>1</v>
      </c>
      <c r="G7" s="58">
        <v>25</v>
      </c>
      <c r="H7" s="1">
        <f aca="true" t="shared" si="0" ref="H7:H13">F7*G7</f>
        <v>25</v>
      </c>
    </row>
    <row r="8" spans="2:8" ht="12.75">
      <c r="B8" s="3" t="s">
        <v>52</v>
      </c>
      <c r="C8" s="29" t="s">
        <v>128</v>
      </c>
      <c r="D8" s="30" t="s">
        <v>127</v>
      </c>
      <c r="E8" s="29" t="s">
        <v>184</v>
      </c>
      <c r="F8" s="1">
        <v>1</v>
      </c>
      <c r="G8" s="58">
        <v>25</v>
      </c>
      <c r="H8" s="1">
        <f t="shared" si="0"/>
        <v>25</v>
      </c>
    </row>
    <row r="9" spans="2:8" ht="12.75">
      <c r="B9" s="3" t="s">
        <v>53</v>
      </c>
      <c r="C9" s="29" t="s">
        <v>128</v>
      </c>
      <c r="D9" s="30" t="s">
        <v>127</v>
      </c>
      <c r="E9" s="29" t="s">
        <v>184</v>
      </c>
      <c r="F9" s="1">
        <v>1</v>
      </c>
      <c r="G9" s="58">
        <v>25</v>
      </c>
      <c r="H9" s="1">
        <f t="shared" si="0"/>
        <v>25</v>
      </c>
    </row>
    <row r="10" spans="2:8" ht="12.75">
      <c r="B10" s="3" t="s">
        <v>54</v>
      </c>
      <c r="C10" s="29" t="s">
        <v>128</v>
      </c>
      <c r="D10" s="30" t="s">
        <v>127</v>
      </c>
      <c r="E10" s="29" t="s">
        <v>184</v>
      </c>
      <c r="F10" s="1">
        <v>1</v>
      </c>
      <c r="G10" s="58">
        <v>25</v>
      </c>
      <c r="H10" s="1">
        <f t="shared" si="0"/>
        <v>25</v>
      </c>
    </row>
    <row r="11" spans="2:8" ht="12.75">
      <c r="B11" s="3" t="s">
        <v>55</v>
      </c>
      <c r="C11" s="29" t="s">
        <v>128</v>
      </c>
      <c r="D11" s="30" t="s">
        <v>127</v>
      </c>
      <c r="E11" s="29" t="s">
        <v>184</v>
      </c>
      <c r="F11" s="1">
        <v>1</v>
      </c>
      <c r="G11" s="58">
        <v>25</v>
      </c>
      <c r="H11" s="1">
        <f t="shared" si="0"/>
        <v>25</v>
      </c>
    </row>
    <row r="12" spans="2:8" ht="12.75">
      <c r="B12" s="3" t="s">
        <v>56</v>
      </c>
      <c r="C12" s="29" t="s">
        <v>128</v>
      </c>
      <c r="D12" s="30" t="s">
        <v>127</v>
      </c>
      <c r="E12" s="29" t="s">
        <v>184</v>
      </c>
      <c r="F12" s="1">
        <v>1</v>
      </c>
      <c r="G12" s="58">
        <v>25</v>
      </c>
      <c r="H12" s="1">
        <f t="shared" si="0"/>
        <v>25</v>
      </c>
    </row>
    <row r="13" spans="2:8" ht="12.75">
      <c r="B13" s="3" t="s">
        <v>57</v>
      </c>
      <c r="C13" s="29" t="s">
        <v>128</v>
      </c>
      <c r="D13" s="30" t="s">
        <v>127</v>
      </c>
      <c r="E13" s="29" t="s">
        <v>184</v>
      </c>
      <c r="F13" s="1">
        <v>1</v>
      </c>
      <c r="G13" s="58">
        <v>35.714</v>
      </c>
      <c r="H13" s="1">
        <f t="shared" si="0"/>
        <v>35.714</v>
      </c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G16"/>
  <sheetViews>
    <sheetView workbookViewId="0" topLeftCell="A1">
      <selection activeCell="A8" sqref="A8:IV8"/>
    </sheetView>
  </sheetViews>
  <sheetFormatPr defaultColWidth="9.140625" defaultRowHeight="12.75"/>
  <cols>
    <col min="2" max="2" width="25.28125" style="0" customWidth="1"/>
    <col min="3" max="3" width="28.140625" style="0" customWidth="1"/>
    <col min="4" max="4" width="18.28125" style="0" customWidth="1"/>
    <col min="5" max="5" width="13.8515625" style="0" customWidth="1"/>
    <col min="6" max="6" width="10.57421875" style="0" customWidth="1"/>
    <col min="7" max="7" width="10.28125" style="0" customWidth="1"/>
  </cols>
  <sheetData>
    <row r="2" spans="2:7" ht="27.75" customHeight="1">
      <c r="B2" s="91" t="s">
        <v>60</v>
      </c>
      <c r="C2" s="92"/>
      <c r="D2" s="92"/>
      <c r="E2" s="92"/>
      <c r="F2" s="92"/>
      <c r="G2" s="93"/>
    </row>
    <row r="5" spans="2:7" ht="56.25" customHeight="1">
      <c r="B5" s="2" t="s">
        <v>48</v>
      </c>
      <c r="C5" s="2" t="s">
        <v>62</v>
      </c>
      <c r="D5" s="2" t="s">
        <v>61</v>
      </c>
      <c r="E5" s="2" t="s">
        <v>9</v>
      </c>
      <c r="F5" s="2" t="s">
        <v>10</v>
      </c>
      <c r="G5" s="2" t="s">
        <v>11</v>
      </c>
    </row>
    <row r="6" spans="2:7" ht="12.75">
      <c r="B6" s="3" t="s">
        <v>49</v>
      </c>
      <c r="C6" s="29" t="s">
        <v>130</v>
      </c>
      <c r="D6" s="30" t="s">
        <v>130</v>
      </c>
      <c r="E6" s="1">
        <v>1</v>
      </c>
      <c r="F6" s="58">
        <v>35.714</v>
      </c>
      <c r="G6" s="1">
        <f>E6*F6</f>
        <v>35.714</v>
      </c>
    </row>
    <row r="7" spans="2:7" ht="12.75">
      <c r="B7" s="3" t="s">
        <v>50</v>
      </c>
      <c r="C7" s="29" t="s">
        <v>130</v>
      </c>
      <c r="D7" s="30" t="s">
        <v>130</v>
      </c>
      <c r="E7" s="1">
        <v>1</v>
      </c>
      <c r="F7" s="58">
        <v>25</v>
      </c>
      <c r="G7" s="1">
        <f aca="true" t="shared" si="0" ref="G7:G13">E7*F7</f>
        <v>25</v>
      </c>
    </row>
    <row r="8" spans="2:7" ht="12.75">
      <c r="B8" s="3" t="s">
        <v>52</v>
      </c>
      <c r="C8" s="20" t="s">
        <v>129</v>
      </c>
      <c r="D8" s="19" t="s">
        <v>131</v>
      </c>
      <c r="E8" s="1">
        <v>0</v>
      </c>
      <c r="F8" s="58">
        <v>25</v>
      </c>
      <c r="G8" s="1">
        <f t="shared" si="0"/>
        <v>0</v>
      </c>
    </row>
    <row r="9" spans="2:7" ht="12.75">
      <c r="B9" s="3" t="s">
        <v>53</v>
      </c>
      <c r="C9" s="29" t="s">
        <v>130</v>
      </c>
      <c r="D9" s="30" t="s">
        <v>130</v>
      </c>
      <c r="E9" s="1">
        <v>1</v>
      </c>
      <c r="F9" s="58">
        <v>25</v>
      </c>
      <c r="G9" s="1">
        <f t="shared" si="0"/>
        <v>25</v>
      </c>
    </row>
    <row r="10" spans="2:7" ht="12.75">
      <c r="B10" s="3" t="s">
        <v>54</v>
      </c>
      <c r="C10" s="54" t="s">
        <v>129</v>
      </c>
      <c r="D10" s="19" t="s">
        <v>131</v>
      </c>
      <c r="E10" s="1">
        <v>0</v>
      </c>
      <c r="F10" s="58">
        <v>25</v>
      </c>
      <c r="G10" s="1">
        <f t="shared" si="0"/>
        <v>0</v>
      </c>
    </row>
    <row r="11" spans="2:7" ht="12.75">
      <c r="B11" s="3" t="s">
        <v>55</v>
      </c>
      <c r="C11" s="31" t="s">
        <v>130</v>
      </c>
      <c r="D11" s="30" t="s">
        <v>130</v>
      </c>
      <c r="E11" s="1">
        <v>1</v>
      </c>
      <c r="F11" s="58">
        <v>25</v>
      </c>
      <c r="G11" s="1">
        <f t="shared" si="0"/>
        <v>25</v>
      </c>
    </row>
    <row r="12" spans="2:7" ht="12.75">
      <c r="B12" s="3" t="s">
        <v>56</v>
      </c>
      <c r="C12" s="32" t="s">
        <v>130</v>
      </c>
      <c r="D12" s="33" t="s">
        <v>130</v>
      </c>
      <c r="E12" s="1">
        <v>1</v>
      </c>
      <c r="F12" s="58">
        <v>25</v>
      </c>
      <c r="G12" s="1">
        <f t="shared" si="0"/>
        <v>25</v>
      </c>
    </row>
    <row r="13" spans="2:7" ht="12.75">
      <c r="B13" s="3" t="s">
        <v>57</v>
      </c>
      <c r="C13" s="20" t="s">
        <v>129</v>
      </c>
      <c r="D13" s="19" t="s">
        <v>131</v>
      </c>
      <c r="E13" s="1">
        <v>0</v>
      </c>
      <c r="F13" s="58">
        <v>35.714</v>
      </c>
      <c r="G13" s="1">
        <f t="shared" si="0"/>
        <v>0</v>
      </c>
    </row>
    <row r="16" ht="12.75">
      <c r="B16" s="10"/>
    </row>
  </sheetData>
  <mergeCells count="1">
    <mergeCell ref="B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H15"/>
  <sheetViews>
    <sheetView workbookViewId="0" topLeftCell="A1">
      <selection activeCell="C17" sqref="C17"/>
    </sheetView>
  </sheetViews>
  <sheetFormatPr defaultColWidth="9.140625" defaultRowHeight="12.75"/>
  <cols>
    <col min="2" max="2" width="26.28125" style="0" customWidth="1"/>
    <col min="3" max="3" width="25.7109375" style="0" customWidth="1"/>
    <col min="4" max="5" width="28.8515625" style="0" customWidth="1"/>
    <col min="6" max="6" width="10.8515625" style="0" customWidth="1"/>
    <col min="7" max="7" width="10.57421875" style="0" customWidth="1"/>
    <col min="8" max="8" width="10.28125" style="0" customWidth="1"/>
  </cols>
  <sheetData>
    <row r="2" spans="2:8" ht="30.75" customHeight="1">
      <c r="B2" s="91" t="s">
        <v>63</v>
      </c>
      <c r="C2" s="92"/>
      <c r="D2" s="92"/>
      <c r="E2" s="92"/>
      <c r="F2" s="92"/>
      <c r="G2" s="92"/>
      <c r="H2" s="93"/>
    </row>
    <row r="5" spans="2:8" ht="75.75" customHeight="1">
      <c r="B5" s="2" t="s">
        <v>48</v>
      </c>
      <c r="C5" s="2" t="s">
        <v>64</v>
      </c>
      <c r="D5" s="2" t="s">
        <v>134</v>
      </c>
      <c r="E5" s="2" t="s">
        <v>185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18">
        <v>0</v>
      </c>
      <c r="D6" s="18">
        <v>729.5</v>
      </c>
      <c r="E6" s="18">
        <v>729.5</v>
      </c>
      <c r="F6" s="63">
        <v>0</v>
      </c>
      <c r="G6" s="58">
        <v>0</v>
      </c>
      <c r="H6" s="6">
        <f>F6*G6</f>
        <v>0</v>
      </c>
    </row>
    <row r="7" spans="2:8" ht="12.75">
      <c r="B7" s="3" t="s">
        <v>50</v>
      </c>
      <c r="C7" s="40">
        <v>14988.8</v>
      </c>
      <c r="D7" s="18">
        <v>73509.6</v>
      </c>
      <c r="E7" s="18">
        <f>37148.9+169</f>
        <v>37317.9</v>
      </c>
      <c r="F7" s="6">
        <v>0.414</v>
      </c>
      <c r="G7" s="58">
        <v>30</v>
      </c>
      <c r="H7" s="6">
        <f aca="true" t="shared" si="0" ref="H7:H13">F7*G7</f>
        <v>12.42</v>
      </c>
    </row>
    <row r="8" spans="2:8" ht="12.75">
      <c r="B8" s="3" t="s">
        <v>52</v>
      </c>
      <c r="C8" s="40">
        <v>20048.8</v>
      </c>
      <c r="D8" s="18">
        <v>164707.5</v>
      </c>
      <c r="E8" s="18">
        <v>4694.7</v>
      </c>
      <c r="F8" s="6">
        <v>0.125</v>
      </c>
      <c r="G8" s="58">
        <v>30</v>
      </c>
      <c r="H8" s="6">
        <f t="shared" si="0"/>
        <v>3.75</v>
      </c>
    </row>
    <row r="9" spans="2:8" ht="12.75">
      <c r="B9" s="3" t="s">
        <v>53</v>
      </c>
      <c r="C9" s="40">
        <v>444.5</v>
      </c>
      <c r="D9" s="18">
        <v>24261.7</v>
      </c>
      <c r="E9" s="18">
        <v>1002.1</v>
      </c>
      <c r="F9" s="6">
        <v>0.019</v>
      </c>
      <c r="G9" s="58">
        <v>30</v>
      </c>
      <c r="H9" s="6">
        <f t="shared" si="0"/>
        <v>0.57</v>
      </c>
    </row>
    <row r="10" spans="2:8" ht="12.75">
      <c r="B10" s="3" t="s">
        <v>54</v>
      </c>
      <c r="C10" s="40">
        <v>2972.5</v>
      </c>
      <c r="D10" s="18">
        <v>69040.8</v>
      </c>
      <c r="E10" s="18">
        <v>0</v>
      </c>
      <c r="F10" s="6">
        <v>0.043</v>
      </c>
      <c r="G10" s="58">
        <v>30</v>
      </c>
      <c r="H10" s="6">
        <f t="shared" si="0"/>
        <v>1.2899999999999998</v>
      </c>
    </row>
    <row r="11" spans="2:8" ht="12.75">
      <c r="B11" s="3" t="s">
        <v>55</v>
      </c>
      <c r="C11" s="40">
        <v>285.5</v>
      </c>
      <c r="D11" s="40">
        <v>4557.3</v>
      </c>
      <c r="E11" s="18">
        <v>865.5</v>
      </c>
      <c r="F11" s="6">
        <v>0.077</v>
      </c>
      <c r="G11" s="58">
        <v>30</v>
      </c>
      <c r="H11" s="6">
        <f t="shared" si="0"/>
        <v>2.31</v>
      </c>
    </row>
    <row r="12" spans="2:8" ht="12.75">
      <c r="B12" s="3" t="s">
        <v>56</v>
      </c>
      <c r="C12" s="40">
        <v>570</v>
      </c>
      <c r="D12" s="40">
        <v>1880.7</v>
      </c>
      <c r="E12" s="18">
        <v>907.3</v>
      </c>
      <c r="F12" s="6">
        <v>0.586</v>
      </c>
      <c r="G12" s="58">
        <v>30</v>
      </c>
      <c r="H12" s="6">
        <f t="shared" si="0"/>
        <v>17.58</v>
      </c>
    </row>
    <row r="13" spans="2:8" ht="12.75">
      <c r="B13" s="3" t="s">
        <v>57</v>
      </c>
      <c r="C13" s="40">
        <v>0</v>
      </c>
      <c r="D13" s="40">
        <v>0</v>
      </c>
      <c r="E13" s="18">
        <v>0</v>
      </c>
      <c r="F13" s="63">
        <v>0</v>
      </c>
      <c r="G13" s="58">
        <v>0</v>
      </c>
      <c r="H13" s="6">
        <f t="shared" si="0"/>
        <v>0</v>
      </c>
    </row>
    <row r="14" spans="3:5" ht="12.75">
      <c r="C14" s="38"/>
      <c r="D14" s="38"/>
      <c r="E14" s="38"/>
    </row>
    <row r="15" spans="2:4" ht="12.75">
      <c r="B15" s="12"/>
      <c r="D15" s="39"/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15"/>
  <sheetViews>
    <sheetView workbookViewId="0" topLeftCell="B1">
      <selection activeCell="D19" sqref="D19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  <col min="5" max="5" width="10.8515625" style="0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8" ht="30.75" customHeight="1">
      <c r="B2" s="91" t="s">
        <v>65</v>
      </c>
      <c r="C2" s="92"/>
      <c r="D2" s="92"/>
      <c r="E2" s="92"/>
      <c r="F2" s="92"/>
      <c r="G2" s="92"/>
      <c r="H2" s="93"/>
    </row>
    <row r="5" spans="2:8" ht="103.5" customHeight="1">
      <c r="B5" s="2" t="s">
        <v>48</v>
      </c>
      <c r="C5" s="2" t="s">
        <v>66</v>
      </c>
      <c r="D5" s="2" t="s">
        <v>67</v>
      </c>
      <c r="E5" s="2" t="s">
        <v>9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18">
        <v>6.7</v>
      </c>
      <c r="D6" s="18">
        <v>729.5</v>
      </c>
      <c r="E6" s="6">
        <f>C6/D6</f>
        <v>0.009184372858122002</v>
      </c>
      <c r="F6" s="6">
        <v>0.991</v>
      </c>
      <c r="G6" s="58">
        <v>28.572</v>
      </c>
      <c r="H6" s="6">
        <f>F6*G6</f>
        <v>28.314852</v>
      </c>
    </row>
    <row r="7" spans="2:8" ht="12.75">
      <c r="B7" s="3" t="s">
        <v>50</v>
      </c>
      <c r="C7" s="18">
        <v>1447.9</v>
      </c>
      <c r="D7" s="18">
        <v>135278.6</v>
      </c>
      <c r="E7" s="6">
        <f aca="true" t="shared" si="0" ref="E7:E13">C7/D7</f>
        <v>0.01070309716392689</v>
      </c>
      <c r="F7" s="6">
        <v>0.989</v>
      </c>
      <c r="G7" s="58">
        <v>20</v>
      </c>
      <c r="H7" s="6">
        <f aca="true" t="shared" si="1" ref="H7:H13">F7*G7</f>
        <v>19.78</v>
      </c>
    </row>
    <row r="8" spans="2:8" ht="12.75">
      <c r="B8" s="3" t="s">
        <v>52</v>
      </c>
      <c r="C8" s="18">
        <v>28494.7</v>
      </c>
      <c r="D8" s="18">
        <v>457248.9</v>
      </c>
      <c r="E8" s="6">
        <f t="shared" si="0"/>
        <v>0.06231770049091424</v>
      </c>
      <c r="F8" s="6">
        <v>0.938</v>
      </c>
      <c r="G8" s="58">
        <v>20</v>
      </c>
      <c r="H8" s="6">
        <f t="shared" si="1"/>
        <v>18.759999999999998</v>
      </c>
    </row>
    <row r="9" spans="2:8" ht="12.75">
      <c r="B9" s="3" t="s">
        <v>53</v>
      </c>
      <c r="C9" s="18">
        <v>149.4</v>
      </c>
      <c r="D9" s="18">
        <v>24438.6</v>
      </c>
      <c r="E9" s="6">
        <f t="shared" si="0"/>
        <v>0.006113279811445828</v>
      </c>
      <c r="F9" s="6">
        <v>0.994</v>
      </c>
      <c r="G9" s="58">
        <v>20</v>
      </c>
      <c r="H9" s="6">
        <f t="shared" si="1"/>
        <v>19.88</v>
      </c>
    </row>
    <row r="10" spans="2:8" ht="12.75">
      <c r="B10" s="3" t="s">
        <v>54</v>
      </c>
      <c r="C10" s="18">
        <v>3229.6</v>
      </c>
      <c r="D10" s="18">
        <v>87981</v>
      </c>
      <c r="E10" s="6">
        <f t="shared" si="0"/>
        <v>0.03670792557484002</v>
      </c>
      <c r="F10" s="6">
        <v>0.963</v>
      </c>
      <c r="G10" s="58">
        <v>20</v>
      </c>
      <c r="H10" s="6">
        <f t="shared" si="1"/>
        <v>19.259999999999998</v>
      </c>
    </row>
    <row r="11" spans="2:8" ht="12.75">
      <c r="B11" s="3" t="s">
        <v>55</v>
      </c>
      <c r="C11" s="18">
        <v>798</v>
      </c>
      <c r="D11" s="18">
        <v>4835.3</v>
      </c>
      <c r="E11" s="63">
        <f t="shared" si="0"/>
        <v>0.16503629557628274</v>
      </c>
      <c r="F11" s="6">
        <v>0</v>
      </c>
      <c r="G11" s="58">
        <v>20</v>
      </c>
      <c r="H11" s="6">
        <f t="shared" si="1"/>
        <v>0</v>
      </c>
    </row>
    <row r="12" spans="2:8" ht="12.75">
      <c r="B12" s="3" t="s">
        <v>56</v>
      </c>
      <c r="C12" s="18">
        <v>211.4</v>
      </c>
      <c r="D12" s="18">
        <v>2533.1</v>
      </c>
      <c r="E12" s="6">
        <v>0.084</v>
      </c>
      <c r="F12" s="6">
        <v>0.916</v>
      </c>
      <c r="G12" s="58">
        <v>20</v>
      </c>
      <c r="H12" s="6">
        <f t="shared" si="1"/>
        <v>18.32</v>
      </c>
    </row>
    <row r="13" spans="2:8" ht="12.75">
      <c r="B13" s="3" t="s">
        <v>57</v>
      </c>
      <c r="C13" s="18">
        <v>130.5</v>
      </c>
      <c r="D13" s="18">
        <v>31189</v>
      </c>
      <c r="E13" s="6">
        <f t="shared" si="0"/>
        <v>0.004184167494950142</v>
      </c>
      <c r="F13" s="6">
        <v>0.996</v>
      </c>
      <c r="G13" s="58">
        <v>28.572</v>
      </c>
      <c r="H13" s="6">
        <f t="shared" si="1"/>
        <v>28.457712</v>
      </c>
    </row>
    <row r="15" ht="12.75">
      <c r="B15" s="12"/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E28"/>
  <sheetViews>
    <sheetView workbookViewId="0" topLeftCell="A1">
      <selection activeCell="C30" sqref="C30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  <col min="5" max="5" width="19.421875" style="0" bestFit="1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4" ht="12.75">
      <c r="B2" s="72" t="s">
        <v>163</v>
      </c>
      <c r="C2" s="72" t="s">
        <v>10</v>
      </c>
      <c r="D2" s="72" t="s">
        <v>164</v>
      </c>
    </row>
    <row r="3" spans="2:4" ht="12.75">
      <c r="B3" s="73" t="s">
        <v>16</v>
      </c>
      <c r="C3" s="66">
        <v>25</v>
      </c>
      <c r="D3" s="1" t="s">
        <v>162</v>
      </c>
    </row>
    <row r="4" spans="2:4" ht="12.75">
      <c r="B4" s="74" t="s">
        <v>17</v>
      </c>
      <c r="C4" s="66">
        <v>25</v>
      </c>
      <c r="D4" s="1" t="s">
        <v>162</v>
      </c>
    </row>
    <row r="5" spans="2:4" ht="12.75">
      <c r="B5" s="74" t="s">
        <v>18</v>
      </c>
      <c r="C5" s="66">
        <v>30</v>
      </c>
      <c r="D5" s="1" t="s">
        <v>192</v>
      </c>
    </row>
    <row r="6" spans="2:4" ht="12.75">
      <c r="B6" s="74" t="s">
        <v>19</v>
      </c>
      <c r="C6" s="66">
        <v>20</v>
      </c>
      <c r="D6" s="1" t="s">
        <v>162</v>
      </c>
    </row>
    <row r="7" spans="2:4" ht="12.75">
      <c r="B7" s="75"/>
      <c r="C7" s="72">
        <f>SUM(C3:C6)</f>
        <v>100</v>
      </c>
      <c r="D7" s="70"/>
    </row>
    <row r="8" ht="12.75">
      <c r="B8" s="69"/>
    </row>
    <row r="9" ht="12.75">
      <c r="B9" s="76" t="s">
        <v>191</v>
      </c>
    </row>
    <row r="10" ht="12.75">
      <c r="B10" s="69"/>
    </row>
    <row r="11" spans="2:5" ht="12.75">
      <c r="B11" s="72" t="s">
        <v>163</v>
      </c>
      <c r="C11" s="72" t="s">
        <v>10</v>
      </c>
      <c r="D11" s="72" t="s">
        <v>165</v>
      </c>
      <c r="E11" s="72" t="s">
        <v>166</v>
      </c>
    </row>
    <row r="12" spans="2:5" ht="12.75">
      <c r="B12" s="73" t="s">
        <v>16</v>
      </c>
      <c r="C12" s="66">
        <v>25</v>
      </c>
      <c r="D12" s="80" t="s">
        <v>189</v>
      </c>
      <c r="E12" s="82">
        <v>35.714</v>
      </c>
    </row>
    <row r="13" spans="2:5" ht="12.75">
      <c r="B13" s="74" t="s">
        <v>17</v>
      </c>
      <c r="C13" s="66">
        <v>25</v>
      </c>
      <c r="D13" s="80" t="s">
        <v>189</v>
      </c>
      <c r="E13" s="82">
        <v>35.714</v>
      </c>
    </row>
    <row r="14" spans="2:5" ht="12.75">
      <c r="B14" s="74" t="s">
        <v>18</v>
      </c>
      <c r="C14" s="66">
        <v>0</v>
      </c>
      <c r="D14" s="81">
        <v>0</v>
      </c>
      <c r="E14" s="82">
        <v>0</v>
      </c>
    </row>
    <row r="15" spans="2:5" ht="12.75">
      <c r="B15" s="74" t="s">
        <v>188</v>
      </c>
      <c r="C15" s="66">
        <v>20</v>
      </c>
      <c r="D15" s="80" t="s">
        <v>190</v>
      </c>
      <c r="E15" s="82">
        <v>28.572</v>
      </c>
    </row>
    <row r="16" spans="2:5" ht="12.75">
      <c r="B16" s="75"/>
      <c r="C16" s="72">
        <f>SUM(C12:C15)</f>
        <v>70</v>
      </c>
      <c r="D16" s="70"/>
      <c r="E16" s="71">
        <f>E12+E13+E14+E15</f>
        <v>100</v>
      </c>
    </row>
    <row r="28" ht="12.75">
      <c r="D28" s="69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15"/>
  <sheetViews>
    <sheetView workbookViewId="0" topLeftCell="A1">
      <selection activeCell="B16" sqref="B16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  <col min="5" max="6" width="10.8515625" style="0" customWidth="1"/>
    <col min="7" max="7" width="13.57421875" style="0" customWidth="1"/>
    <col min="8" max="8" width="13.8515625" style="0" customWidth="1"/>
  </cols>
  <sheetData>
    <row r="2" spans="2:8" ht="30.75" customHeight="1">
      <c r="B2" s="91" t="s">
        <v>68</v>
      </c>
      <c r="C2" s="92"/>
      <c r="D2" s="92"/>
      <c r="E2" s="92"/>
      <c r="F2" s="92"/>
      <c r="G2" s="92"/>
      <c r="H2" s="92"/>
    </row>
    <row r="5" spans="2:8" ht="103.5" customHeight="1">
      <c r="B5" s="2" t="s">
        <v>48</v>
      </c>
      <c r="C5" s="2" t="s">
        <v>69</v>
      </c>
      <c r="D5" s="2" t="s">
        <v>70</v>
      </c>
      <c r="E5" s="2" t="s">
        <v>9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18">
        <v>729.5</v>
      </c>
      <c r="D6" s="18">
        <v>724.7</v>
      </c>
      <c r="E6" s="6">
        <v>0.994</v>
      </c>
      <c r="F6" s="6">
        <v>0.994</v>
      </c>
      <c r="G6" s="1">
        <v>8</v>
      </c>
      <c r="H6" s="6">
        <f>F6*G6</f>
        <v>7.952</v>
      </c>
    </row>
    <row r="7" spans="2:8" ht="12.75">
      <c r="B7" s="3" t="s">
        <v>50</v>
      </c>
      <c r="C7" s="18">
        <v>135278.6</v>
      </c>
      <c r="D7" s="18">
        <v>130858.5</v>
      </c>
      <c r="E7" s="6">
        <f aca="true" t="shared" si="0" ref="E7:E13">D7/C7</f>
        <v>0.9673259480804798</v>
      </c>
      <c r="F7" s="6">
        <v>0.967</v>
      </c>
      <c r="G7" s="1">
        <v>8</v>
      </c>
      <c r="H7" s="6">
        <f aca="true" t="shared" si="1" ref="H7:H13">F7*G7</f>
        <v>7.736</v>
      </c>
    </row>
    <row r="8" spans="2:8" ht="12.75">
      <c r="B8" s="3" t="s">
        <v>52</v>
      </c>
      <c r="C8" s="18">
        <v>457248.9</v>
      </c>
      <c r="D8" s="18">
        <v>455275.5</v>
      </c>
      <c r="E8" s="6">
        <f t="shared" si="0"/>
        <v>0.9956841886333679</v>
      </c>
      <c r="F8" s="6">
        <v>0.996</v>
      </c>
      <c r="G8" s="1">
        <v>8</v>
      </c>
      <c r="H8" s="6">
        <f t="shared" si="1"/>
        <v>7.968</v>
      </c>
    </row>
    <row r="9" spans="2:8" ht="12.75">
      <c r="B9" s="3" t="s">
        <v>53</v>
      </c>
      <c r="C9" s="18">
        <v>24438.6</v>
      </c>
      <c r="D9" s="18">
        <v>24427.5</v>
      </c>
      <c r="E9" s="6">
        <f t="shared" si="0"/>
        <v>0.9995458004959368</v>
      </c>
      <c r="F9" s="6">
        <v>1</v>
      </c>
      <c r="G9" s="1">
        <v>8</v>
      </c>
      <c r="H9" s="6">
        <f t="shared" si="1"/>
        <v>8</v>
      </c>
    </row>
    <row r="10" spans="2:8" ht="12.75">
      <c r="B10" s="3" t="s">
        <v>54</v>
      </c>
      <c r="C10" s="18">
        <v>87981</v>
      </c>
      <c r="D10" s="18">
        <v>87211.2</v>
      </c>
      <c r="E10" s="6">
        <f t="shared" si="0"/>
        <v>0.9912503836055512</v>
      </c>
      <c r="F10" s="6">
        <v>0.991</v>
      </c>
      <c r="G10" s="1">
        <v>8</v>
      </c>
      <c r="H10" s="6">
        <f t="shared" si="1"/>
        <v>7.928</v>
      </c>
    </row>
    <row r="11" spans="2:8" ht="12.75">
      <c r="B11" s="3" t="s">
        <v>55</v>
      </c>
      <c r="C11" s="18">
        <v>4835.3</v>
      </c>
      <c r="D11" s="18">
        <v>4815.3</v>
      </c>
      <c r="E11" s="6">
        <f t="shared" si="0"/>
        <v>0.9958637519905693</v>
      </c>
      <c r="F11" s="6">
        <v>0.996</v>
      </c>
      <c r="G11" s="1">
        <v>8</v>
      </c>
      <c r="H11" s="6">
        <f t="shared" si="1"/>
        <v>7.968</v>
      </c>
    </row>
    <row r="12" spans="2:8" ht="12.75">
      <c r="B12" s="3" t="s">
        <v>56</v>
      </c>
      <c r="C12" s="18">
        <v>2533.1</v>
      </c>
      <c r="D12" s="18">
        <v>2518.6</v>
      </c>
      <c r="E12" s="6">
        <f t="shared" si="0"/>
        <v>0.9942757885594726</v>
      </c>
      <c r="F12" s="6">
        <v>0.994</v>
      </c>
      <c r="G12" s="1">
        <v>8</v>
      </c>
      <c r="H12" s="6">
        <f t="shared" si="1"/>
        <v>7.952</v>
      </c>
    </row>
    <row r="13" spans="2:8" ht="12.75">
      <c r="B13" s="3" t="s">
        <v>57</v>
      </c>
      <c r="C13" s="18">
        <v>31189</v>
      </c>
      <c r="D13" s="18">
        <v>29298.8</v>
      </c>
      <c r="E13" s="6">
        <f t="shared" si="0"/>
        <v>0.9393952996248677</v>
      </c>
      <c r="F13" s="6">
        <v>0</v>
      </c>
      <c r="G13" s="1">
        <v>12.698</v>
      </c>
      <c r="H13" s="6">
        <f t="shared" si="1"/>
        <v>0</v>
      </c>
    </row>
    <row r="14" spans="3:4" ht="12.75">
      <c r="C14" s="38">
        <f>SUM(C6:C13)</f>
        <v>744234</v>
      </c>
      <c r="D14" s="38">
        <f>SUM(D6:D13)</f>
        <v>735130.1</v>
      </c>
    </row>
    <row r="15" ht="12.75">
      <c r="B15" s="12"/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K19"/>
  <sheetViews>
    <sheetView workbookViewId="0" topLeftCell="A1">
      <selection activeCell="C18" sqref="C18"/>
    </sheetView>
  </sheetViews>
  <sheetFormatPr defaultColWidth="9.140625" defaultRowHeight="12.75"/>
  <cols>
    <col min="2" max="5" width="26.28125" style="0" customWidth="1"/>
    <col min="6" max="6" width="32.140625" style="0" customWidth="1"/>
    <col min="7" max="7" width="23.28125" style="0" customWidth="1"/>
    <col min="8" max="8" width="10.8515625" style="0" customWidth="1"/>
    <col min="9" max="9" width="13.57421875" style="0" customWidth="1"/>
    <col min="10" max="10" width="10.57421875" style="0" customWidth="1"/>
    <col min="11" max="11" width="10.28125" style="0" customWidth="1"/>
  </cols>
  <sheetData>
    <row r="2" spans="2:11" ht="30.75" customHeight="1">
      <c r="B2" s="91" t="s">
        <v>71</v>
      </c>
      <c r="C2" s="92"/>
      <c r="D2" s="92"/>
      <c r="E2" s="92"/>
      <c r="F2" s="92"/>
      <c r="G2" s="92"/>
      <c r="H2" s="92"/>
      <c r="I2" s="92"/>
      <c r="J2" s="92"/>
      <c r="K2" s="93"/>
    </row>
    <row r="5" spans="2:11" ht="103.5" customHeight="1">
      <c r="B5" s="2" t="s">
        <v>48</v>
      </c>
      <c r="C5" s="2" t="s">
        <v>135</v>
      </c>
      <c r="D5" s="2" t="s">
        <v>136</v>
      </c>
      <c r="E5" s="2" t="s">
        <v>137</v>
      </c>
      <c r="F5" s="2" t="s">
        <v>138</v>
      </c>
      <c r="G5" s="2" t="s">
        <v>72</v>
      </c>
      <c r="H5" s="2" t="s">
        <v>9</v>
      </c>
      <c r="I5" s="2" t="s">
        <v>11</v>
      </c>
      <c r="J5" s="2" t="s">
        <v>10</v>
      </c>
      <c r="K5" s="2" t="s">
        <v>11</v>
      </c>
    </row>
    <row r="6" spans="2:11" ht="12.75">
      <c r="B6" s="3" t="s">
        <v>49</v>
      </c>
      <c r="C6" s="41">
        <v>109.2</v>
      </c>
      <c r="D6" s="41">
        <v>151</v>
      </c>
      <c r="E6" s="41">
        <v>199.7</v>
      </c>
      <c r="F6" s="18">
        <v>264.8</v>
      </c>
      <c r="G6" s="18">
        <f>(E6+D6+C6)/3</f>
        <v>153.29999999999998</v>
      </c>
      <c r="H6" s="65">
        <f>(F6-G6)/G6</f>
        <v>0.727332028701892</v>
      </c>
      <c r="I6" s="65">
        <v>0.546</v>
      </c>
      <c r="J6" s="58">
        <v>13</v>
      </c>
      <c r="K6" s="6">
        <f>I6*J6</f>
        <v>7.098000000000001</v>
      </c>
    </row>
    <row r="7" spans="2:11" ht="12.75">
      <c r="B7" s="3" t="s">
        <v>50</v>
      </c>
      <c r="C7" s="41">
        <v>13135.7</v>
      </c>
      <c r="D7" s="41">
        <v>15931.5</v>
      </c>
      <c r="E7" s="41">
        <v>19798.8</v>
      </c>
      <c r="F7" s="18">
        <v>21359.9</v>
      </c>
      <c r="G7" s="18">
        <f aca="true" t="shared" si="0" ref="G7:G13">(E7+D7+C7)/3</f>
        <v>16288.666666666666</v>
      </c>
      <c r="H7" s="65">
        <f aca="true" t="shared" si="1" ref="H7:H12">(F7-G7)/G7</f>
        <v>0.31133507960545176</v>
      </c>
      <c r="I7" s="65">
        <v>1</v>
      </c>
      <c r="J7" s="58">
        <v>13</v>
      </c>
      <c r="K7" s="6">
        <f aca="true" t="shared" si="2" ref="K7:K13">I7*J7</f>
        <v>13</v>
      </c>
    </row>
    <row r="8" spans="2:11" ht="12.75">
      <c r="B8" s="3" t="s">
        <v>52</v>
      </c>
      <c r="C8" s="41">
        <v>37712.1</v>
      </c>
      <c r="D8" s="41">
        <v>39955.9</v>
      </c>
      <c r="E8" s="41">
        <v>44327.3</v>
      </c>
      <c r="F8" s="18">
        <v>41025</v>
      </c>
      <c r="G8" s="18">
        <f t="shared" si="0"/>
        <v>40665.100000000006</v>
      </c>
      <c r="H8" s="65">
        <f t="shared" si="1"/>
        <v>0.008850340955757987</v>
      </c>
      <c r="I8" s="65">
        <v>1</v>
      </c>
      <c r="J8" s="58">
        <v>13</v>
      </c>
      <c r="K8" s="6">
        <f t="shared" si="2"/>
        <v>13</v>
      </c>
    </row>
    <row r="9" spans="2:11" ht="12.75">
      <c r="B9" s="3" t="s">
        <v>53</v>
      </c>
      <c r="C9" s="41">
        <v>5970.6</v>
      </c>
      <c r="D9" s="41">
        <v>7690.2</v>
      </c>
      <c r="E9" s="41">
        <v>3934.5</v>
      </c>
      <c r="F9" s="18">
        <v>6655.2</v>
      </c>
      <c r="G9" s="18">
        <f t="shared" si="0"/>
        <v>5865.100000000001</v>
      </c>
      <c r="H9" s="65">
        <f t="shared" si="1"/>
        <v>0.1347121106204495</v>
      </c>
      <c r="I9" s="65">
        <v>1</v>
      </c>
      <c r="J9" s="58">
        <v>13</v>
      </c>
      <c r="K9" s="6">
        <f t="shared" si="2"/>
        <v>13</v>
      </c>
    </row>
    <row r="10" spans="2:11" ht="12.75">
      <c r="B10" s="3" t="s">
        <v>54</v>
      </c>
      <c r="C10" s="41">
        <v>13211.9</v>
      </c>
      <c r="D10" s="41">
        <v>17138.2</v>
      </c>
      <c r="E10" s="41">
        <v>16309.2</v>
      </c>
      <c r="F10" s="18">
        <v>21944.5</v>
      </c>
      <c r="G10" s="18">
        <f t="shared" si="0"/>
        <v>15553.1</v>
      </c>
      <c r="H10" s="65">
        <f t="shared" si="1"/>
        <v>0.4109405841922189</v>
      </c>
      <c r="I10" s="65">
        <v>1</v>
      </c>
      <c r="J10" s="58">
        <v>13</v>
      </c>
      <c r="K10" s="6">
        <f t="shared" si="2"/>
        <v>13</v>
      </c>
    </row>
    <row r="11" spans="2:11" ht="12.75">
      <c r="B11" s="3" t="s">
        <v>55</v>
      </c>
      <c r="C11" s="41">
        <v>566.3</v>
      </c>
      <c r="D11" s="41">
        <v>1310.9</v>
      </c>
      <c r="E11" s="41">
        <v>901.4</v>
      </c>
      <c r="F11" s="18">
        <v>1758.8</v>
      </c>
      <c r="G11" s="18">
        <f t="shared" si="0"/>
        <v>926.2000000000002</v>
      </c>
      <c r="H11" s="65">
        <f t="shared" si="1"/>
        <v>0.8989419131936943</v>
      </c>
      <c r="I11" s="65">
        <v>0.202</v>
      </c>
      <c r="J11" s="58">
        <v>13</v>
      </c>
      <c r="K11" s="6">
        <f t="shared" si="2"/>
        <v>2.6260000000000003</v>
      </c>
    </row>
    <row r="12" spans="2:11" ht="12.75">
      <c r="B12" s="3" t="s">
        <v>56</v>
      </c>
      <c r="C12" s="41">
        <v>347</v>
      </c>
      <c r="D12" s="41">
        <v>473</v>
      </c>
      <c r="E12" s="41">
        <v>598.9</v>
      </c>
      <c r="F12" s="18">
        <v>447.4</v>
      </c>
      <c r="G12" s="18">
        <f t="shared" si="0"/>
        <v>472.9666666666667</v>
      </c>
      <c r="H12" s="65">
        <f t="shared" si="1"/>
        <v>-0.05405595884135609</v>
      </c>
      <c r="I12" s="65">
        <v>1</v>
      </c>
      <c r="J12" s="58">
        <v>13</v>
      </c>
      <c r="K12" s="6">
        <f t="shared" si="2"/>
        <v>13</v>
      </c>
    </row>
    <row r="13" spans="2:11" ht="12.75">
      <c r="B13" s="3" t="s">
        <v>57</v>
      </c>
      <c r="C13" s="41">
        <v>0</v>
      </c>
      <c r="D13" s="41">
        <v>0</v>
      </c>
      <c r="E13" s="41">
        <v>0</v>
      </c>
      <c r="F13" s="18">
        <v>0</v>
      </c>
      <c r="G13" s="18">
        <f t="shared" si="0"/>
        <v>0</v>
      </c>
      <c r="H13" s="65">
        <v>0</v>
      </c>
      <c r="I13" s="65">
        <v>0</v>
      </c>
      <c r="J13" s="60">
        <v>0</v>
      </c>
      <c r="K13" s="6">
        <f t="shared" si="2"/>
        <v>0</v>
      </c>
    </row>
    <row r="14" spans="3:6" ht="12.75">
      <c r="C14" s="38"/>
      <c r="D14" s="38"/>
      <c r="E14" s="38"/>
      <c r="F14" s="38"/>
    </row>
    <row r="15" spans="2:5" ht="12.75">
      <c r="B15" s="12"/>
      <c r="C15" s="12"/>
      <c r="D15" s="12"/>
      <c r="E15" s="12"/>
    </row>
    <row r="19" ht="12.75">
      <c r="G19" s="24"/>
    </row>
  </sheetData>
  <mergeCells count="1">
    <mergeCell ref="B2:K2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Черкашина</cp:lastModifiedBy>
  <cp:lastPrinted>2012-09-12T10:26:46Z</cp:lastPrinted>
  <dcterms:created xsi:type="dcterms:W3CDTF">1996-10-08T23:32:33Z</dcterms:created>
  <dcterms:modified xsi:type="dcterms:W3CDTF">2012-09-12T11:08:25Z</dcterms:modified>
  <cp:category/>
  <cp:version/>
  <cp:contentType/>
  <cp:contentStatus/>
</cp:coreProperties>
</file>