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0"/>
  </bookViews>
  <sheets>
    <sheet name="Итоговая оценка" sheetId="1" r:id="rId1"/>
    <sheet name="расчет веса  общ" sheetId="2" r:id="rId2"/>
    <sheet name="1.1" sheetId="3" r:id="rId3"/>
    <sheet name="1.2" sheetId="4" r:id="rId4"/>
    <sheet name="1.3" sheetId="5" r:id="rId5"/>
    <sheet name="1.4" sheetId="6" r:id="rId6"/>
    <sheet name="расчет веса 1" sheetId="7" r:id="rId7"/>
    <sheet name="2.1" sheetId="8" r:id="rId8"/>
    <sheet name="2.2" sheetId="9" r:id="rId9"/>
    <sheet name="2.3" sheetId="10" r:id="rId10"/>
    <sheet name="2.4" sheetId="11" r:id="rId11"/>
    <sheet name="2.5" sheetId="12" r:id="rId12"/>
    <sheet name="2.6" sheetId="13" r:id="rId13"/>
    <sheet name="2.7" sheetId="14" r:id="rId14"/>
    <sheet name="2.8" sheetId="15" r:id="rId15"/>
    <sheet name="2.9" sheetId="16" r:id="rId16"/>
    <sheet name="расчет веса 2" sheetId="17" r:id="rId17"/>
    <sheet name="3.1" sheetId="18" r:id="rId18"/>
    <sheet name="3.2" sheetId="19" r:id="rId19"/>
    <sheet name="расчет веса 3" sheetId="20" r:id="rId20"/>
    <sheet name="4.1" sheetId="21" r:id="rId21"/>
    <sheet name="4.2" sheetId="22" r:id="rId22"/>
    <sheet name="5.1" sheetId="23" r:id="rId23"/>
    <sheet name="5.2" sheetId="24" r:id="rId24"/>
    <sheet name="5.3" sheetId="25" r:id="rId25"/>
    <sheet name="5.4" sheetId="26" r:id="rId26"/>
    <sheet name="5.5" sheetId="27" r:id="rId27"/>
    <sheet name="расчет веса 5" sheetId="28" r:id="rId28"/>
  </sheets>
  <definedNames>
    <definedName name="_xlnm.Print_Area" localSheetId="0">'Итоговая оценка'!$A$27:$AP$37</definedName>
  </definedNames>
  <calcPr fullCalcOnLoad="1"/>
</workbook>
</file>

<file path=xl/sharedStrings.xml><?xml version="1.0" encoding="utf-8"?>
<sst xmlns="http://schemas.openxmlformats.org/spreadsheetml/2006/main" count="828" uniqueCount="199">
  <si>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</si>
  <si>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</si>
  <si>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</si>
  <si>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</si>
  <si>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</si>
  <si>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</si>
  <si>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</si>
  <si>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</si>
  <si>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</si>
  <si>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Показатель</t>
  </si>
  <si>
    <t>Вес показателя</t>
  </si>
  <si>
    <t>Оценка</t>
  </si>
  <si>
    <t>Наименование поселения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</si>
  <si>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</si>
  <si>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</si>
  <si>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</si>
  <si>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</si>
  <si>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</si>
  <si>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</si>
  <si>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</si>
  <si>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</si>
  <si>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</si>
  <si>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</si>
  <si>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</si>
  <si>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</si>
  <si>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</si>
  <si>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</si>
  <si>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4.1</t>
  </si>
  <si>
    <t>4.2</t>
  </si>
  <si>
    <t>6.1</t>
  </si>
  <si>
    <t>6.2</t>
  </si>
  <si>
    <t>7.1</t>
  </si>
  <si>
    <t>7.2</t>
  </si>
  <si>
    <t>7.3</t>
  </si>
  <si>
    <t>Итого</t>
  </si>
  <si>
    <t>Рейтинг</t>
  </si>
  <si>
    <t>МО</t>
  </si>
  <si>
    <t>1</t>
  </si>
  <si>
    <t>2</t>
  </si>
  <si>
    <t>4</t>
  </si>
  <si>
    <t>5</t>
  </si>
  <si>
    <t>3</t>
  </si>
  <si>
    <t>6</t>
  </si>
  <si>
    <t>7</t>
  </si>
  <si>
    <t>8</t>
  </si>
  <si>
    <t>5.1</t>
  </si>
  <si>
    <t>5.2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</si>
  <si>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</si>
  <si>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</si>
  <si>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</si>
  <si>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</si>
  <si>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Финансовое управление</t>
  </si>
  <si>
    <t>Управление образования</t>
  </si>
  <si>
    <t>Отдел культуры</t>
  </si>
  <si>
    <t>ЦРБ</t>
  </si>
  <si>
    <t>Отдел физической культуры</t>
  </si>
  <si>
    <t>Отдел по делам молодежи</t>
  </si>
  <si>
    <t>Отдел по вопросам семьи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</si>
  <si>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</si>
  <si>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</si>
  <si>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</si>
  <si>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представлены/ не представлены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</si>
  <si>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</si>
  <si>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</si>
  <si>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Sp - cумма бюджетных ассигнований, представленная в виде долгосрочных и ведомственных целевых программ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</si>
  <si>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</si>
  <si>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</si>
  <si>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</si>
  <si>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</si>
  <si>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</si>
  <si>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</si>
  <si>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</si>
  <si>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</si>
  <si>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</si>
  <si>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</si>
  <si>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</si>
  <si>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</si>
  <si>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</si>
  <si>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</si>
  <si>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</si>
  <si>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</si>
  <si>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</si>
  <si>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</si>
  <si>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</si>
  <si>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</si>
  <si>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</si>
  <si>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</si>
  <si>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</si>
  <si>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</si>
  <si>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</si>
  <si>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</si>
  <si>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</si>
  <si>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</si>
  <si>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</si>
  <si>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N - общее количество принятых от ГРБС отделом казначейского контроля финансового управления расходных расписаний, оформленных ГРБС</t>
  </si>
  <si>
    <t xml:space="preserve">Наличие правового акта утверждающего Порядок составления, утверждени и ведения бюджетных смет </t>
  </si>
  <si>
    <t>утвержден/ не утвержден</t>
  </si>
  <si>
    <t>Качество составления прогнозных показателей исполнения бюджетных обязательств</t>
  </si>
  <si>
    <t>Р - общее количество справок об изменении кассового плана в части кассовых выплат (за счет собственных средств бюджета МО)</t>
  </si>
  <si>
    <t>Наличие просроченной кредиторской задолженности муниципальных учреждений на конец отчетного периода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</si>
  <si>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</si>
  <si>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</si>
  <si>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Эффективность использования межбюджетных трансфертов, полученных из краевого бюджета</t>
  </si>
  <si>
    <t>Nа - объем поступивших в бюджет МО Приморско-Ахтарский район межбюджетных трансфертов в отчетном финансовом году</t>
  </si>
  <si>
    <t>Качество администрирования доходов по возврату остатков в краевой бюджет</t>
  </si>
  <si>
    <t>Rp - плановые объемы доходов по возврату остатков в краевой бюджет по состоянию на 1 апреля года, следующего за отчетным</t>
  </si>
  <si>
    <t>Rj - кассовое исполнение по доходам по возврату остатков в краевой бюджет по состоянию на 1 апреля года, следующего за отчетным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</si>
  <si>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</si>
  <si>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Наличие в годовой бюджетной отчетности за отчетный финансовый год запалненной таблицы "Сведения о мерах по повышению эффективноости расходования бюджетных средств"</t>
  </si>
  <si>
    <t>Осуществление мероприятий внутреннего контроля</t>
  </si>
  <si>
    <t>Наличие в годовой бюджетной отчетности за отчетный финансовый год запалненной таблицы "Сведения о результатах мероприятий внутреннего контроля"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</si>
  <si>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</si>
  <si>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</si>
  <si>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</si>
  <si>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Проведение инвентаризаций</t>
  </si>
  <si>
    <t>Наличие в годовой бюджетной отчетности за отчетный финансовый год заполненной таблицы "Сведения о проведении инвентаризаций"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</si>
  <si>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</si>
  <si>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</si>
  <si>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</si>
  <si>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</si>
  <si>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</si>
  <si>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</si>
  <si>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</si>
  <si>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</si>
  <si>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</si>
  <si>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Наличие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</t>
  </si>
  <si>
    <t xml:space="preserve">Свод показателей к оценке качества финансового менеджмента </t>
  </si>
  <si>
    <t>Наличие правового акта ГРБС, обеспечивающего наличие процедур и порядка осуществления мониторинга результатов деятельности подведомственных муниципальных учреждений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</si>
  <si>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</si>
  <si>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</si>
  <si>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</si>
  <si>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</si>
  <si>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</si>
  <si>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</si>
  <si>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</si>
  <si>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2.5</t>
  </si>
  <si>
    <t>2.6.</t>
  </si>
  <si>
    <t>2.7</t>
  </si>
  <si>
    <t>2.8</t>
  </si>
  <si>
    <t>2.9</t>
  </si>
  <si>
    <t>5.3</t>
  </si>
  <si>
    <t>5.4</t>
  </si>
  <si>
    <t>5.5</t>
  </si>
  <si>
    <t>Итого 1</t>
  </si>
  <si>
    <t>вес группы</t>
  </si>
  <si>
    <t>Итого 2</t>
  </si>
  <si>
    <t>Итого 3</t>
  </si>
  <si>
    <t>Итого 4</t>
  </si>
  <si>
    <t>Итого 5</t>
  </si>
  <si>
    <t>9</t>
  </si>
  <si>
    <t>для всех ГРБС</t>
  </si>
  <si>
    <t>№ показателя</t>
  </si>
  <si>
    <t>Для кого рассчитывается</t>
  </si>
  <si>
    <t>Распределение показателя</t>
  </si>
  <si>
    <t>Итоговое значение</t>
  </si>
  <si>
    <t>2.6</t>
  </si>
  <si>
    <t>за исключением  953</t>
  </si>
  <si>
    <t>Расчет для   953</t>
  </si>
  <si>
    <t>0</t>
  </si>
  <si>
    <t>Расчет для   926, 928</t>
  </si>
  <si>
    <t>40/60*60=40</t>
  </si>
  <si>
    <t>20/80*20=5</t>
  </si>
  <si>
    <t>№ группы показателей</t>
  </si>
  <si>
    <t>4/96*24=1</t>
  </si>
  <si>
    <t>Sаппарат, межбюдж-сумма ассигнований, предусмотренная на содержание органов местного самоуправления, предоставление межбюджетных трансфертов, предоставление социальных выплат за счет средств краевого бюджета вне рамок целевых программ</t>
  </si>
  <si>
    <t>Наличие утвержденного  Порядка составления, утверждения и ведения бюджетных смет подведомственных ГРБС получателей бюджетных средств</t>
  </si>
  <si>
    <t>1,4</t>
  </si>
  <si>
    <t>30/70*25=10,714</t>
  </si>
  <si>
    <t>30/70*20=8,572</t>
  </si>
  <si>
    <t>КСП</t>
  </si>
  <si>
    <t xml:space="preserve">КСП </t>
  </si>
  <si>
    <t>ксп</t>
  </si>
  <si>
    <t>за исключением 901, 905, 910,  953</t>
  </si>
  <si>
    <t>УО</t>
  </si>
  <si>
    <t>ОК</t>
  </si>
  <si>
    <t>для всех ГРБС, за исключением 901, 905, 910, 953</t>
  </si>
  <si>
    <t>Расчет для  901, 910</t>
  </si>
  <si>
    <t>Dn-1 - объем дебиторской задолженности по расчетам с поставщиками и подрядчиками по состоянию на 1 января отчетного года (01.01.2013)</t>
  </si>
  <si>
    <t>Расчет для  901, 905, 910, 953</t>
  </si>
  <si>
    <t>для всех ГРБС, за исключением 901</t>
  </si>
  <si>
    <t>за исключением 901</t>
  </si>
  <si>
    <t>40/60*8=5,333</t>
  </si>
  <si>
    <t>40/60*9=6,0</t>
  </si>
  <si>
    <t>40/60*4=2,667</t>
  </si>
  <si>
    <t>40/60*16=9,397</t>
  </si>
  <si>
    <t>40/60*15=10,0</t>
  </si>
  <si>
    <t>Dn - объем дебиторской задолженности по расчетам с поставщиками и подрядчиками по состоянию на 1 января года, следующего за отчетным</t>
  </si>
  <si>
    <t>2014 год</t>
  </si>
  <si>
    <t>утвержден</t>
  </si>
  <si>
    <t>да</t>
  </si>
  <si>
    <t>нет</t>
  </si>
  <si>
    <t xml:space="preserve">имеется </t>
  </si>
  <si>
    <t>не возвращался</t>
  </si>
  <si>
    <t>выполняется</t>
  </si>
  <si>
    <t>представлены</t>
  </si>
  <si>
    <t>не представлены</t>
  </si>
  <si>
    <t>имеется</t>
  </si>
  <si>
    <t>не имеется</t>
  </si>
  <si>
    <t>Расчет для   901, 953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</si>
</sst>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#,##0.00;[Red]\-#,##0.00;0.00"/>
    <numFmt numFmtId="189" formatCode="0.00000"/>
    <numFmt numFmtId="190" formatCode="#,##0.000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8"/>
      <color indexed="10"/>
      <name val="Arial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184" fontId="0" fillId="0" borderId="10" xfId="0" applyNumberFormat="1" applyBorder="1" applyAlignment="1">
      <alignment/>
    </xf>
    <xf numFmtId="184" fontId="0" fillId="35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9" fontId="0" fillId="36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87" fontId="0" fillId="0" borderId="10" xfId="0" applyNumberFormat="1" applyBorder="1" applyAlignment="1">
      <alignment/>
    </xf>
    <xf numFmtId="184" fontId="0" fillId="0" borderId="11" xfId="0" applyNumberFormat="1" applyFill="1" applyBorder="1" applyAlignment="1">
      <alignment/>
    </xf>
    <xf numFmtId="49" fontId="5" fillId="36" borderId="1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88" fontId="6" fillId="0" borderId="10" xfId="53" applyNumberFormat="1" applyFont="1" applyFill="1" applyBorder="1" applyAlignment="1" applyProtection="1">
      <alignment/>
      <protection hidden="1"/>
    </xf>
    <xf numFmtId="4" fontId="7" fillId="0" borderId="10" xfId="0" applyNumberFormat="1" applyFont="1" applyBorder="1" applyAlignment="1">
      <alignment/>
    </xf>
    <xf numFmtId="188" fontId="6" fillId="0" borderId="10" xfId="53" applyNumberFormat="1" applyFont="1" applyFill="1" applyBorder="1" applyAlignment="1" applyProtection="1">
      <alignment horizontal="right"/>
      <protection hidden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42" applyFont="1" applyBorder="1" applyAlignment="1" applyProtection="1">
      <alignment horizontal="center"/>
      <protection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7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188" fontId="8" fillId="0" borderId="10" xfId="53" applyNumberFormat="1" applyFont="1" applyFill="1" applyBorder="1" applyAlignment="1" applyProtection="1">
      <alignment/>
      <protection hidden="1"/>
    </xf>
    <xf numFmtId="188" fontId="0" fillId="0" borderId="0" xfId="0" applyNumberFormat="1" applyAlignment="1">
      <alignment/>
    </xf>
    <xf numFmtId="188" fontId="8" fillId="0" borderId="10" xfId="53" applyNumberFormat="1" applyFont="1" applyFill="1" applyBorder="1" applyAlignment="1" applyProtection="1">
      <alignment horizontal="right"/>
      <protection hidden="1"/>
    </xf>
    <xf numFmtId="0" fontId="0" fillId="34" borderId="12" xfId="0" applyFill="1" applyBorder="1" applyAlignment="1">
      <alignment/>
    </xf>
    <xf numFmtId="188" fontId="0" fillId="0" borderId="10" xfId="0" applyNumberFormat="1" applyBorder="1" applyAlignment="1">
      <alignment/>
    </xf>
    <xf numFmtId="188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184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9" fontId="0" fillId="34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37" borderId="10" xfId="0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7" borderId="10" xfId="0" applyNumberFormat="1" applyFill="1" applyBorder="1" applyAlignment="1">
      <alignment/>
    </xf>
    <xf numFmtId="49" fontId="5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49" fontId="0" fillId="33" borderId="13" xfId="0" applyNumberForma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18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19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42" applyNumberFormat="1" applyFont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4" borderId="12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34" borderId="17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0" fontId="0" fillId="33" borderId="18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30" sqref="A30"/>
    </sheetView>
  </sheetViews>
  <sheetFormatPr defaultColWidth="9.140625" defaultRowHeight="12.75"/>
  <cols>
    <col min="1" max="1" width="25.57421875" style="0" customWidth="1"/>
    <col min="2" max="2" width="16.421875" style="0" customWidth="1"/>
    <col min="3" max="3" width="13.28125" style="0" customWidth="1"/>
    <col min="4" max="4" width="13.8515625" style="0" customWidth="1"/>
    <col min="5" max="8" width="10.28125" style="0" customWidth="1"/>
    <col min="9" max="11" width="10.8515625" style="0" bestFit="1" customWidth="1"/>
    <col min="28" max="28" width="10.28125" style="0" bestFit="1" customWidth="1"/>
    <col min="39" max="39" width="10.57421875" style="0" customWidth="1"/>
    <col min="41" max="41" width="20.140625" style="0" bestFit="1" customWidth="1"/>
  </cols>
  <sheetData>
    <row r="2" spans="1:8" ht="27.75" customHeight="1">
      <c r="A2" s="96" t="s">
        <v>126</v>
      </c>
      <c r="B2" s="97"/>
      <c r="C2" s="97"/>
      <c r="D2" s="97"/>
      <c r="E2" s="98"/>
      <c r="F2" s="72"/>
      <c r="G2" s="72"/>
      <c r="H2" s="72"/>
    </row>
    <row r="4" spans="1:41" ht="87" customHeight="1" hidden="1">
      <c r="A4" s="2" t="s">
        <v>12</v>
      </c>
      <c r="B4" s="4" t="s">
        <v>16</v>
      </c>
      <c r="C4" s="4" t="s">
        <v>17</v>
      </c>
      <c r="D4" s="4" t="s">
        <v>18</v>
      </c>
      <c r="E4" s="4" t="s">
        <v>20</v>
      </c>
      <c r="F4" s="4"/>
      <c r="G4" s="4"/>
      <c r="H4" s="4"/>
      <c r="I4" s="5" t="s">
        <v>21</v>
      </c>
      <c r="J4" s="5" t="s">
        <v>22</v>
      </c>
      <c r="K4" s="5" t="s">
        <v>23</v>
      </c>
      <c r="L4" s="5" t="s">
        <v>24</v>
      </c>
      <c r="M4" s="5"/>
      <c r="N4" s="5"/>
      <c r="O4" s="5"/>
      <c r="P4" s="5"/>
      <c r="Q4" s="5"/>
      <c r="R4" s="5"/>
      <c r="S4" s="5"/>
      <c r="T4" s="5"/>
      <c r="U4" s="5" t="s">
        <v>25</v>
      </c>
      <c r="V4" s="5" t="s">
        <v>26</v>
      </c>
      <c r="W4" s="5"/>
      <c r="X4" s="5"/>
      <c r="Y4" s="5"/>
      <c r="Z4" s="5" t="s">
        <v>27</v>
      </c>
      <c r="AA4" s="5" t="s">
        <v>28</v>
      </c>
      <c r="AB4" s="5"/>
      <c r="AC4" s="5"/>
      <c r="AD4" s="5"/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/>
      <c r="AK4" s="5"/>
      <c r="AL4" s="5"/>
      <c r="AM4" s="5" t="s">
        <v>34</v>
      </c>
      <c r="AN4" s="5" t="s">
        <v>35</v>
      </c>
      <c r="AO4" s="5" t="s">
        <v>36</v>
      </c>
    </row>
    <row r="5" spans="1:41" ht="12.75" hidden="1">
      <c r="A5" s="3" t="s">
        <v>0</v>
      </c>
      <c r="B5" s="7" t="e">
        <f>#REF!</f>
        <v>#REF!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/>
      <c r="G5" s="7"/>
      <c r="H5" s="7"/>
      <c r="I5" s="7" t="e">
        <f>#REF!</f>
        <v>#REF!</v>
      </c>
      <c r="J5" s="7" t="e">
        <f>#REF!</f>
        <v>#REF!</v>
      </c>
      <c r="K5" s="7" t="e">
        <f>#REF!</f>
        <v>#REF!</v>
      </c>
      <c r="L5" s="7" t="e">
        <f>#REF!</f>
        <v>#REF!</v>
      </c>
      <c r="M5" s="7"/>
      <c r="N5" s="7"/>
      <c r="O5" s="7"/>
      <c r="P5" s="7"/>
      <c r="Q5" s="7"/>
      <c r="R5" s="7"/>
      <c r="S5" s="7"/>
      <c r="T5" s="7"/>
      <c r="U5" s="7" t="e">
        <f>#REF!</f>
        <v>#REF!</v>
      </c>
      <c r="V5" s="7" t="e">
        <f>#REF!</f>
        <v>#REF!</v>
      </c>
      <c r="W5" s="7"/>
      <c r="X5" s="7"/>
      <c r="Y5" s="7"/>
      <c r="Z5" s="7" t="e">
        <f>#REF!</f>
        <v>#REF!</v>
      </c>
      <c r="AA5" s="7" t="e">
        <f>#REF!</f>
        <v>#REF!</v>
      </c>
      <c r="AB5" s="7"/>
      <c r="AC5" s="7"/>
      <c r="AD5" s="7"/>
      <c r="AE5" s="7" t="e">
        <f>#REF!</f>
        <v>#REF!</v>
      </c>
      <c r="AF5" s="7" t="e">
        <f>#REF!</f>
        <v>#REF!</v>
      </c>
      <c r="AG5" s="7" t="e">
        <f>#REF!</f>
        <v>#REF!</v>
      </c>
      <c r="AH5" s="7">
        <f>'4.2'!F6</f>
        <v>70</v>
      </c>
      <c r="AI5" s="7">
        <f>'1.1'!H6</f>
        <v>28.572</v>
      </c>
      <c r="AJ5" s="7"/>
      <c r="AK5" s="7"/>
      <c r="AL5" s="7"/>
      <c r="AM5" s="7" t="e">
        <f aca="true" t="shared" si="0" ref="AM5:AM13">SUM(B5:AI5)</f>
        <v>#REF!</v>
      </c>
      <c r="AN5" s="11" t="s">
        <v>37</v>
      </c>
      <c r="AO5" s="3" t="s">
        <v>0</v>
      </c>
    </row>
    <row r="6" spans="1:41" ht="12.75" hidden="1">
      <c r="A6" s="3" t="s">
        <v>1</v>
      </c>
      <c r="B6" s="7" t="e">
        <f>#REF!</f>
        <v>#REF!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/>
      <c r="G6" s="7"/>
      <c r="H6" s="7"/>
      <c r="I6" s="7" t="e">
        <f>#REF!</f>
        <v>#REF!</v>
      </c>
      <c r="J6" s="7" t="e">
        <f>#REF!</f>
        <v>#REF!</v>
      </c>
      <c r="K6" s="7" t="e">
        <f>#REF!</f>
        <v>#REF!</v>
      </c>
      <c r="L6" s="7" t="e">
        <f>#REF!</f>
        <v>#REF!</v>
      </c>
      <c r="M6" s="7"/>
      <c r="N6" s="7"/>
      <c r="O6" s="7"/>
      <c r="P6" s="7"/>
      <c r="Q6" s="7"/>
      <c r="R6" s="7"/>
      <c r="S6" s="7"/>
      <c r="T6" s="7"/>
      <c r="U6" s="7" t="e">
        <f>#REF!</f>
        <v>#REF!</v>
      </c>
      <c r="V6" s="7" t="e">
        <f>#REF!</f>
        <v>#REF!</v>
      </c>
      <c r="W6" s="7"/>
      <c r="X6" s="7"/>
      <c r="Y6" s="7"/>
      <c r="Z6" s="7" t="e">
        <f>#REF!</f>
        <v>#REF!</v>
      </c>
      <c r="AA6" s="7" t="e">
        <f>#REF!</f>
        <v>#REF!</v>
      </c>
      <c r="AB6" s="7"/>
      <c r="AC6" s="7"/>
      <c r="AD6" s="7"/>
      <c r="AE6" s="7" t="e">
        <f>#REF!</f>
        <v>#REF!</v>
      </c>
      <c r="AF6" s="7" t="e">
        <f>#REF!</f>
        <v>#REF!</v>
      </c>
      <c r="AG6" s="7" t="e">
        <f>#REF!</f>
        <v>#REF!</v>
      </c>
      <c r="AH6" s="7">
        <f>'4.2'!F7</f>
        <v>70</v>
      </c>
      <c r="AI6" s="7">
        <f>'1.1'!H7</f>
        <v>20</v>
      </c>
      <c r="AJ6" s="7"/>
      <c r="AK6" s="7"/>
      <c r="AL6" s="7"/>
      <c r="AM6" s="7" t="e">
        <f t="shared" si="0"/>
        <v>#REF!</v>
      </c>
      <c r="AN6" s="11" t="s">
        <v>40</v>
      </c>
      <c r="AO6" s="3" t="s">
        <v>1</v>
      </c>
    </row>
    <row r="7" spans="1:41" ht="12.75" hidden="1">
      <c r="A7" s="3" t="s">
        <v>2</v>
      </c>
      <c r="B7" s="7" t="e">
        <f>#REF!</f>
        <v>#REF!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/>
      <c r="G7" s="7"/>
      <c r="H7" s="7"/>
      <c r="I7" s="7" t="e">
        <f>#REF!</f>
        <v>#REF!</v>
      </c>
      <c r="J7" s="7" t="e">
        <f>#REF!</f>
        <v>#REF!</v>
      </c>
      <c r="K7" s="7" t="e">
        <f>#REF!</f>
        <v>#REF!</v>
      </c>
      <c r="L7" s="7" t="e">
        <f>#REF!</f>
        <v>#REF!</v>
      </c>
      <c r="M7" s="7"/>
      <c r="N7" s="7"/>
      <c r="O7" s="7"/>
      <c r="P7" s="7"/>
      <c r="Q7" s="7"/>
      <c r="R7" s="7"/>
      <c r="S7" s="7"/>
      <c r="T7" s="7"/>
      <c r="U7" s="7" t="e">
        <f>#REF!</f>
        <v>#REF!</v>
      </c>
      <c r="V7" s="7" t="e">
        <f>#REF!</f>
        <v>#REF!</v>
      </c>
      <c r="W7" s="7"/>
      <c r="X7" s="7"/>
      <c r="Y7" s="7"/>
      <c r="Z7" s="7" t="e">
        <f>#REF!</f>
        <v>#REF!</v>
      </c>
      <c r="AA7" s="7" t="e">
        <f>#REF!</f>
        <v>#REF!</v>
      </c>
      <c r="AB7" s="7"/>
      <c r="AC7" s="7"/>
      <c r="AD7" s="7"/>
      <c r="AE7" s="7" t="e">
        <f>#REF!</f>
        <v>#REF!</v>
      </c>
      <c r="AF7" s="7" t="e">
        <f>#REF!</f>
        <v>#REF!</v>
      </c>
      <c r="AG7" s="7" t="e">
        <f>#REF!</f>
        <v>#REF!</v>
      </c>
      <c r="AH7" s="7" t="e">
        <f>'4.2'!#REF!</f>
        <v>#REF!</v>
      </c>
      <c r="AI7" s="7" t="e">
        <f>'1.1'!#REF!</f>
        <v>#REF!</v>
      </c>
      <c r="AJ7" s="7"/>
      <c r="AK7" s="7"/>
      <c r="AL7" s="7"/>
      <c r="AM7" s="7" t="e">
        <f t="shared" si="0"/>
        <v>#REF!</v>
      </c>
      <c r="AN7" s="11" t="s">
        <v>38</v>
      </c>
      <c r="AO7" s="3" t="s">
        <v>2</v>
      </c>
    </row>
    <row r="8" spans="1:41" ht="12.75" hidden="1">
      <c r="A8" s="3" t="s">
        <v>3</v>
      </c>
      <c r="B8" s="7" t="e">
        <f>#REF!</f>
        <v>#REF!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/>
      <c r="G8" s="7"/>
      <c r="H8" s="7"/>
      <c r="I8" s="7" t="e">
        <f>#REF!</f>
        <v>#REF!</v>
      </c>
      <c r="J8" s="7" t="e">
        <f>#REF!</f>
        <v>#REF!</v>
      </c>
      <c r="K8" s="7" t="e">
        <f>#REF!</f>
        <v>#REF!</v>
      </c>
      <c r="L8" s="7" t="e">
        <f>#REF!</f>
        <v>#REF!</v>
      </c>
      <c r="M8" s="7"/>
      <c r="N8" s="7"/>
      <c r="O8" s="7"/>
      <c r="P8" s="7"/>
      <c r="Q8" s="7"/>
      <c r="R8" s="7"/>
      <c r="S8" s="7"/>
      <c r="T8" s="7"/>
      <c r="U8" s="7" t="e">
        <f>#REF!</f>
        <v>#REF!</v>
      </c>
      <c r="V8" s="7" t="e">
        <f>#REF!</f>
        <v>#REF!</v>
      </c>
      <c r="W8" s="7"/>
      <c r="X8" s="7"/>
      <c r="Y8" s="7"/>
      <c r="Z8" s="7" t="e">
        <f>#REF!</f>
        <v>#REF!</v>
      </c>
      <c r="AA8" s="7" t="e">
        <f>#REF!</f>
        <v>#REF!</v>
      </c>
      <c r="AB8" s="7"/>
      <c r="AC8" s="7"/>
      <c r="AD8" s="7"/>
      <c r="AE8" s="7" t="e">
        <f>#REF!</f>
        <v>#REF!</v>
      </c>
      <c r="AF8" s="7" t="e">
        <f>#REF!</f>
        <v>#REF!</v>
      </c>
      <c r="AG8" s="7" t="e">
        <f>#REF!</f>
        <v>#REF!</v>
      </c>
      <c r="AH8" s="7">
        <f>'4.2'!F9</f>
        <v>70</v>
      </c>
      <c r="AI8" s="7">
        <f>'1.1'!H9</f>
        <v>20</v>
      </c>
      <c r="AJ8" s="7"/>
      <c r="AK8" s="7"/>
      <c r="AL8" s="7"/>
      <c r="AM8" s="7" t="e">
        <f t="shared" si="0"/>
        <v>#REF!</v>
      </c>
      <c r="AN8" s="11">
        <v>3</v>
      </c>
      <c r="AO8" s="3" t="s">
        <v>3</v>
      </c>
    </row>
    <row r="9" spans="1:41" ht="12.75" hidden="1">
      <c r="A9" s="3" t="s">
        <v>4</v>
      </c>
      <c r="B9" s="7" t="e">
        <f>#REF!</f>
        <v>#REF!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/>
      <c r="G9" s="7"/>
      <c r="H9" s="7"/>
      <c r="I9" s="7" t="e">
        <f>#REF!</f>
        <v>#REF!</v>
      </c>
      <c r="J9" s="7" t="e">
        <f>#REF!</f>
        <v>#REF!</v>
      </c>
      <c r="K9" s="7" t="e">
        <f>#REF!</f>
        <v>#REF!</v>
      </c>
      <c r="L9" s="7" t="e">
        <f>#REF!</f>
        <v>#REF!</v>
      </c>
      <c r="M9" s="7"/>
      <c r="N9" s="7"/>
      <c r="O9" s="7"/>
      <c r="P9" s="7"/>
      <c r="Q9" s="7"/>
      <c r="R9" s="7"/>
      <c r="S9" s="7"/>
      <c r="T9" s="7"/>
      <c r="U9" s="7" t="e">
        <f>#REF!</f>
        <v>#REF!</v>
      </c>
      <c r="V9" s="7" t="e">
        <f>#REF!</f>
        <v>#REF!</v>
      </c>
      <c r="W9" s="7"/>
      <c r="X9" s="7"/>
      <c r="Y9" s="7"/>
      <c r="Z9" s="7" t="e">
        <f>#REF!</f>
        <v>#REF!</v>
      </c>
      <c r="AA9" s="7" t="e">
        <f>#REF!</f>
        <v>#REF!</v>
      </c>
      <c r="AB9" s="7"/>
      <c r="AC9" s="7"/>
      <c r="AD9" s="7"/>
      <c r="AE9" s="7" t="e">
        <f>#REF!</f>
        <v>#REF!</v>
      </c>
      <c r="AF9" s="7" t="e">
        <f>#REF!</f>
        <v>#REF!</v>
      </c>
      <c r="AG9" s="7" t="e">
        <f>#REF!</f>
        <v>#REF!</v>
      </c>
      <c r="AH9" s="7">
        <f>'4.2'!F10</f>
        <v>70</v>
      </c>
      <c r="AI9" s="7">
        <f>'1.1'!H10</f>
        <v>20</v>
      </c>
      <c r="AJ9" s="7"/>
      <c r="AK9" s="7"/>
      <c r="AL9" s="7"/>
      <c r="AM9" s="7" t="e">
        <f t="shared" si="0"/>
        <v>#REF!</v>
      </c>
      <c r="AN9" s="11">
        <v>8</v>
      </c>
      <c r="AO9" s="3" t="s">
        <v>4</v>
      </c>
    </row>
    <row r="10" spans="1:41" ht="12.75" hidden="1">
      <c r="A10" s="3" t="s">
        <v>5</v>
      </c>
      <c r="B10" s="7" t="e">
        <f>#REF!</f>
        <v>#REF!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/>
      <c r="G10" s="7"/>
      <c r="H10" s="7"/>
      <c r="I10" s="7" t="e">
        <f>#REF!</f>
        <v>#REF!</v>
      </c>
      <c r="J10" s="7" t="e">
        <f>#REF!</f>
        <v>#REF!</v>
      </c>
      <c r="K10" s="7" t="e">
        <f>#REF!</f>
        <v>#REF!</v>
      </c>
      <c r="L10" s="7" t="e">
        <f>#REF!</f>
        <v>#REF!</v>
      </c>
      <c r="M10" s="7"/>
      <c r="N10" s="7"/>
      <c r="O10" s="7"/>
      <c r="P10" s="7"/>
      <c r="Q10" s="7"/>
      <c r="R10" s="7"/>
      <c r="S10" s="7"/>
      <c r="T10" s="7"/>
      <c r="U10" s="7" t="e">
        <f>#REF!</f>
        <v>#REF!</v>
      </c>
      <c r="V10" s="7" t="e">
        <f>#REF!</f>
        <v>#REF!</v>
      </c>
      <c r="W10" s="7"/>
      <c r="X10" s="7"/>
      <c r="Y10" s="7"/>
      <c r="Z10" s="7" t="e">
        <f>#REF!</f>
        <v>#REF!</v>
      </c>
      <c r="AA10" s="7" t="e">
        <f>#REF!</f>
        <v>#REF!</v>
      </c>
      <c r="AB10" s="7"/>
      <c r="AC10" s="7"/>
      <c r="AD10" s="7"/>
      <c r="AE10" s="7" t="e">
        <f>#REF!</f>
        <v>#REF!</v>
      </c>
      <c r="AF10" s="7" t="e">
        <f>#REF!</f>
        <v>#REF!</v>
      </c>
      <c r="AG10" s="7" t="e">
        <f>#REF!</f>
        <v>#REF!</v>
      </c>
      <c r="AH10" s="7" t="e">
        <f>'4.2'!#REF!</f>
        <v>#REF!</v>
      </c>
      <c r="AI10" s="7" t="e">
        <f>'1.1'!#REF!</f>
        <v>#REF!</v>
      </c>
      <c r="AJ10" s="7"/>
      <c r="AK10" s="7"/>
      <c r="AL10" s="7"/>
      <c r="AM10" s="7" t="e">
        <f t="shared" si="0"/>
        <v>#REF!</v>
      </c>
      <c r="AN10" s="11" t="s">
        <v>39</v>
      </c>
      <c r="AO10" s="3" t="s">
        <v>5</v>
      </c>
    </row>
    <row r="11" spans="1:41" ht="12.75" hidden="1">
      <c r="A11" s="3" t="s">
        <v>6</v>
      </c>
      <c r="B11" s="7" t="e">
        <f>#REF!</f>
        <v>#REF!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/>
      <c r="G11" s="7"/>
      <c r="H11" s="7"/>
      <c r="I11" s="7" t="e">
        <f>#REF!</f>
        <v>#REF!</v>
      </c>
      <c r="J11" s="7" t="e">
        <f>#REF!</f>
        <v>#REF!</v>
      </c>
      <c r="K11" s="7" t="e">
        <f>#REF!</f>
        <v>#REF!</v>
      </c>
      <c r="L11" s="7" t="e">
        <f>#REF!</f>
        <v>#REF!</v>
      </c>
      <c r="M11" s="7"/>
      <c r="N11" s="7"/>
      <c r="O11" s="7"/>
      <c r="P11" s="7"/>
      <c r="Q11" s="7"/>
      <c r="R11" s="7"/>
      <c r="S11" s="7"/>
      <c r="T11" s="7"/>
      <c r="U11" s="7" t="e">
        <f>#REF!</f>
        <v>#REF!</v>
      </c>
      <c r="V11" s="7" t="e">
        <f>#REF!</f>
        <v>#REF!</v>
      </c>
      <c r="W11" s="7"/>
      <c r="X11" s="7"/>
      <c r="Y11" s="7"/>
      <c r="Z11" s="7" t="e">
        <f>#REF!</f>
        <v>#REF!</v>
      </c>
      <c r="AA11" s="7" t="e">
        <f>#REF!</f>
        <v>#REF!</v>
      </c>
      <c r="AB11" s="7"/>
      <c r="AC11" s="7"/>
      <c r="AD11" s="7"/>
      <c r="AE11" s="7" t="e">
        <f>#REF!</f>
        <v>#REF!</v>
      </c>
      <c r="AF11" s="7" t="e">
        <f>#REF!</f>
        <v>#REF!</v>
      </c>
      <c r="AG11" s="7" t="e">
        <f>#REF!</f>
        <v>#REF!</v>
      </c>
      <c r="AH11" s="7">
        <f>'4.2'!F11</f>
        <v>70</v>
      </c>
      <c r="AI11" s="7">
        <f>'1.1'!H11</f>
        <v>20</v>
      </c>
      <c r="AJ11" s="7"/>
      <c r="AK11" s="7"/>
      <c r="AL11" s="7"/>
      <c r="AM11" s="7" t="e">
        <f t="shared" si="0"/>
        <v>#REF!</v>
      </c>
      <c r="AN11" s="11">
        <v>6</v>
      </c>
      <c r="AO11" s="3" t="s">
        <v>6</v>
      </c>
    </row>
    <row r="12" spans="1:41" ht="12.75" hidden="1">
      <c r="A12" s="3" t="s">
        <v>7</v>
      </c>
      <c r="B12" s="7" t="e">
        <f>#REF!</f>
        <v>#REF!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/>
      <c r="G12" s="7"/>
      <c r="H12" s="7"/>
      <c r="I12" s="7" t="e">
        <f>#REF!</f>
        <v>#REF!</v>
      </c>
      <c r="J12" s="7" t="e">
        <f>#REF!</f>
        <v>#REF!</v>
      </c>
      <c r="K12" s="7" t="e">
        <f>#REF!</f>
        <v>#REF!</v>
      </c>
      <c r="L12" s="7" t="e">
        <f>#REF!</f>
        <v>#REF!</v>
      </c>
      <c r="M12" s="7"/>
      <c r="N12" s="7"/>
      <c r="O12" s="7"/>
      <c r="P12" s="7"/>
      <c r="Q12" s="7"/>
      <c r="R12" s="7"/>
      <c r="S12" s="7"/>
      <c r="T12" s="7"/>
      <c r="U12" s="7" t="e">
        <f>#REF!</f>
        <v>#REF!</v>
      </c>
      <c r="V12" s="7" t="e">
        <f>#REF!</f>
        <v>#REF!</v>
      </c>
      <c r="W12" s="7"/>
      <c r="X12" s="7"/>
      <c r="Y12" s="7"/>
      <c r="Z12" s="7" t="e">
        <f>#REF!</f>
        <v>#REF!</v>
      </c>
      <c r="AA12" s="7" t="e">
        <f>#REF!</f>
        <v>#REF!</v>
      </c>
      <c r="AB12" s="7"/>
      <c r="AC12" s="7"/>
      <c r="AD12" s="7"/>
      <c r="AE12" s="7" t="e">
        <f>#REF!</f>
        <v>#REF!</v>
      </c>
      <c r="AF12" s="7" t="e">
        <f>#REF!</f>
        <v>#REF!</v>
      </c>
      <c r="AG12" s="7" t="e">
        <f>#REF!</f>
        <v>#REF!</v>
      </c>
      <c r="AH12" s="7">
        <f>'4.2'!F12</f>
        <v>70</v>
      </c>
      <c r="AI12" s="7">
        <f>'1.1'!H12</f>
        <v>20</v>
      </c>
      <c r="AJ12" s="7"/>
      <c r="AK12" s="7"/>
      <c r="AL12" s="7"/>
      <c r="AM12" s="7" t="e">
        <f t="shared" si="0"/>
        <v>#REF!</v>
      </c>
      <c r="AN12" s="11">
        <v>9</v>
      </c>
      <c r="AO12" s="3" t="s">
        <v>7</v>
      </c>
    </row>
    <row r="13" spans="1:41" ht="12.75" hidden="1">
      <c r="A13" s="3" t="s">
        <v>8</v>
      </c>
      <c r="B13" s="7" t="e">
        <f>#REF!</f>
        <v>#REF!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/>
      <c r="G13" s="7"/>
      <c r="H13" s="7"/>
      <c r="I13" s="7" t="e">
        <f>#REF!</f>
        <v>#REF!</v>
      </c>
      <c r="J13" s="7" t="e">
        <f>#REF!</f>
        <v>#REF!</v>
      </c>
      <c r="K13" s="7" t="e">
        <f>#REF!</f>
        <v>#REF!</v>
      </c>
      <c r="L13" s="7" t="e">
        <f>#REF!</f>
        <v>#REF!</v>
      </c>
      <c r="M13" s="7"/>
      <c r="N13" s="7"/>
      <c r="O13" s="7"/>
      <c r="P13" s="7"/>
      <c r="Q13" s="7"/>
      <c r="R13" s="7"/>
      <c r="S13" s="7"/>
      <c r="T13" s="7"/>
      <c r="U13" s="7" t="e">
        <f>#REF!</f>
        <v>#REF!</v>
      </c>
      <c r="V13" s="7" t="e">
        <f>#REF!</f>
        <v>#REF!</v>
      </c>
      <c r="W13" s="7"/>
      <c r="X13" s="7"/>
      <c r="Y13" s="7"/>
      <c r="Z13" s="7" t="e">
        <f>#REF!</f>
        <v>#REF!</v>
      </c>
      <c r="AA13" s="7" t="e">
        <f>#REF!</f>
        <v>#REF!</v>
      </c>
      <c r="AB13" s="7"/>
      <c r="AC13" s="7"/>
      <c r="AD13" s="7"/>
      <c r="AE13" s="7" t="e">
        <f>#REF!</f>
        <v>#REF!</v>
      </c>
      <c r="AF13" s="7" t="e">
        <f>#REF!</f>
        <v>#REF!</v>
      </c>
      <c r="AG13" s="7" t="e">
        <f>#REF!</f>
        <v>#REF!</v>
      </c>
      <c r="AH13" s="7">
        <f>'4.2'!F13</f>
        <v>70</v>
      </c>
      <c r="AI13" s="7">
        <f>'1.1'!H13</f>
        <v>28.572</v>
      </c>
      <c r="AJ13" s="7"/>
      <c r="AK13" s="7"/>
      <c r="AL13" s="7"/>
      <c r="AM13" s="7" t="e">
        <f t="shared" si="0"/>
        <v>#REF!</v>
      </c>
      <c r="AN13" s="11">
        <v>7</v>
      </c>
      <c r="AO13" s="3" t="s">
        <v>8</v>
      </c>
    </row>
    <row r="14" spans="1:41" s="12" customFormat="1" ht="12.75" hidden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13"/>
    </row>
    <row r="15" spans="1:41" s="12" customFormat="1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/>
      <c r="AO15" s="13"/>
    </row>
    <row r="16" spans="1:41" ht="25.5" hidden="1">
      <c r="A16" s="73" t="s">
        <v>48</v>
      </c>
      <c r="B16" s="74" t="s">
        <v>16</v>
      </c>
      <c r="C16" s="74" t="s">
        <v>17</v>
      </c>
      <c r="D16" s="4" t="s">
        <v>18</v>
      </c>
      <c r="E16" s="4" t="s">
        <v>20</v>
      </c>
      <c r="F16" s="4" t="s">
        <v>143</v>
      </c>
      <c r="G16" s="4" t="s">
        <v>144</v>
      </c>
      <c r="H16" s="4" t="s">
        <v>11</v>
      </c>
      <c r="I16" s="5" t="s">
        <v>21</v>
      </c>
      <c r="J16" s="5" t="s">
        <v>22</v>
      </c>
      <c r="K16" s="5" t="s">
        <v>23</v>
      </c>
      <c r="L16" s="5" t="s">
        <v>24</v>
      </c>
      <c r="M16" s="5" t="s">
        <v>135</v>
      </c>
      <c r="N16" s="5" t="s">
        <v>136</v>
      </c>
      <c r="O16" s="5" t="s">
        <v>137</v>
      </c>
      <c r="P16" s="5" t="s">
        <v>138</v>
      </c>
      <c r="Q16" s="5" t="s">
        <v>139</v>
      </c>
      <c r="R16" s="4" t="s">
        <v>145</v>
      </c>
      <c r="S16" s="4" t="s">
        <v>144</v>
      </c>
      <c r="T16" s="4" t="s">
        <v>11</v>
      </c>
      <c r="U16" s="5" t="s">
        <v>25</v>
      </c>
      <c r="V16" s="5" t="s">
        <v>26</v>
      </c>
      <c r="W16" s="4" t="s">
        <v>146</v>
      </c>
      <c r="X16" s="4" t="s">
        <v>144</v>
      </c>
      <c r="Y16" s="4" t="s">
        <v>11</v>
      </c>
      <c r="Z16" s="5" t="s">
        <v>27</v>
      </c>
      <c r="AA16" s="5" t="s">
        <v>28</v>
      </c>
      <c r="AB16" s="4" t="s">
        <v>147</v>
      </c>
      <c r="AC16" s="4" t="s">
        <v>144</v>
      </c>
      <c r="AD16" s="4" t="s">
        <v>11</v>
      </c>
      <c r="AE16" s="5" t="s">
        <v>45</v>
      </c>
      <c r="AF16" s="5" t="s">
        <v>46</v>
      </c>
      <c r="AG16" s="5" t="s">
        <v>140</v>
      </c>
      <c r="AH16" s="5" t="s">
        <v>141</v>
      </c>
      <c r="AI16" s="5" t="s">
        <v>142</v>
      </c>
      <c r="AJ16" s="4" t="s">
        <v>148</v>
      </c>
      <c r="AK16" s="4" t="s">
        <v>144</v>
      </c>
      <c r="AL16" s="4" t="s">
        <v>11</v>
      </c>
      <c r="AM16" s="5" t="s">
        <v>34</v>
      </c>
      <c r="AN16" s="5" t="s">
        <v>35</v>
      </c>
      <c r="AO16" s="5" t="s">
        <v>36</v>
      </c>
    </row>
    <row r="17" spans="1:41" ht="12.75" hidden="1">
      <c r="A17" s="3" t="s">
        <v>49</v>
      </c>
      <c r="B17" s="7">
        <f>'1.1'!H6</f>
        <v>28.572</v>
      </c>
      <c r="C17" s="7">
        <f>'1.2'!G6</f>
        <v>35.714</v>
      </c>
      <c r="D17" s="7">
        <f>'1.3'!H6</f>
        <v>0</v>
      </c>
      <c r="E17" s="7">
        <f>'1.4'!H6</f>
        <v>35.357</v>
      </c>
      <c r="F17" s="48" t="e">
        <f>B17+C17+D17+#REF!+E17</f>
        <v>#REF!</v>
      </c>
      <c r="G17" s="53">
        <v>0.26316</v>
      </c>
      <c r="H17" s="48" t="e">
        <f>F17*G17</f>
        <v>#REF!</v>
      </c>
      <c r="I17" s="7">
        <f>'2.1'!H6</f>
        <v>7.92</v>
      </c>
      <c r="J17" s="7">
        <f>'2.2'!L6</f>
        <v>15</v>
      </c>
      <c r="K17" s="7">
        <f>'2.3'!E31</f>
        <v>18.648</v>
      </c>
      <c r="L17" s="7">
        <f>'2.4'!H6</f>
        <v>9</v>
      </c>
      <c r="M17" s="7">
        <f>'2.5'!H6</f>
        <v>3.5</v>
      </c>
      <c r="N17" s="7">
        <f>'2.6'!G6</f>
        <v>8</v>
      </c>
      <c r="O17" s="7">
        <f>'2.7'!F6</f>
        <v>3.832</v>
      </c>
      <c r="P17" s="7">
        <f>'2.8'!F6</f>
        <v>16</v>
      </c>
      <c r="Q17" s="7">
        <f>'2.9'!H6</f>
        <v>0</v>
      </c>
      <c r="R17" s="48">
        <f>Q17+P17+O17+N17+M17+L17+K17+J17+I17</f>
        <v>81.9</v>
      </c>
      <c r="S17" s="53">
        <v>0.26316</v>
      </c>
      <c r="T17" s="48">
        <f>R17*S17</f>
        <v>21.552804000000002</v>
      </c>
      <c r="U17" s="7">
        <f>'3.1'!H6</f>
        <v>0</v>
      </c>
      <c r="V17" s="7">
        <f>'3.2'!G6</f>
        <v>0</v>
      </c>
      <c r="W17" s="48" t="e">
        <f>U17+V17+#REF!</f>
        <v>#REF!</v>
      </c>
      <c r="X17" s="48">
        <v>0</v>
      </c>
      <c r="Y17" s="48" t="e">
        <f>W17*X17</f>
        <v>#REF!</v>
      </c>
      <c r="Z17" s="7">
        <f>'4.1'!F6</f>
        <v>30</v>
      </c>
      <c r="AA17" s="7">
        <f>'4.2'!F6</f>
        <v>70</v>
      </c>
      <c r="AB17" s="48" t="e">
        <f>Z17+AA17+#REF!</f>
        <v>#REF!</v>
      </c>
      <c r="AC17" s="53">
        <v>0.22105</v>
      </c>
      <c r="AD17" s="48" t="e">
        <f>AB17*AC17</f>
        <v>#REF!</v>
      </c>
      <c r="AE17" s="7">
        <f>'5.1'!F6</f>
        <v>25</v>
      </c>
      <c r="AF17" s="7">
        <f>'5.2'!H6</f>
        <v>25</v>
      </c>
      <c r="AG17" s="7">
        <f>'5.3'!F6</f>
        <v>25</v>
      </c>
      <c r="AH17" s="7">
        <f>'5.4'!N6</f>
        <v>25</v>
      </c>
      <c r="AI17" s="7">
        <f>'5.5'!F6</f>
        <v>0</v>
      </c>
      <c r="AJ17" s="48">
        <f>AE17+AF17+AG17+AH17+AI17</f>
        <v>100</v>
      </c>
      <c r="AK17" s="53">
        <v>0.25263</v>
      </c>
      <c r="AL17" s="48">
        <f>AJ17*AK17</f>
        <v>25.263</v>
      </c>
      <c r="AM17" s="7" t="e">
        <f aca="true" t="shared" si="1" ref="AM17:AM25">AL17+AD17+Y17+T17+H17</f>
        <v>#REF!</v>
      </c>
      <c r="AN17" s="20" t="s">
        <v>38</v>
      </c>
      <c r="AO17" s="3">
        <v>901</v>
      </c>
    </row>
    <row r="18" spans="1:41" ht="12.75" hidden="1">
      <c r="A18" s="3" t="s">
        <v>50</v>
      </c>
      <c r="B18" s="7">
        <f>'1.1'!H7</f>
        <v>20</v>
      </c>
      <c r="C18" s="7">
        <f>'1.2'!G7</f>
        <v>25</v>
      </c>
      <c r="D18" s="7">
        <f>'1.3'!H7</f>
        <v>10.14</v>
      </c>
      <c r="E18" s="7">
        <f>'1.4'!H7</f>
        <v>24.65</v>
      </c>
      <c r="F18" s="48" t="e">
        <f>B18+C18+D18+#REF!+E18</f>
        <v>#REF!</v>
      </c>
      <c r="G18" s="53">
        <v>0.25</v>
      </c>
      <c r="H18" s="48" t="e">
        <f aca="true" t="shared" si="2" ref="H18:H25">F18*G18</f>
        <v>#REF!</v>
      </c>
      <c r="I18" s="7">
        <f>'2.1'!H7</f>
        <v>7.92</v>
      </c>
      <c r="J18" s="7">
        <f>'2.2'!L7</f>
        <v>15</v>
      </c>
      <c r="K18" s="7">
        <f>'2.3'!E32</f>
        <v>19.824</v>
      </c>
      <c r="L18" s="7">
        <f>'2.4'!H7</f>
        <v>8.982</v>
      </c>
      <c r="M18" s="7">
        <f>'2.5'!H7</f>
        <v>3.388</v>
      </c>
      <c r="N18" s="7">
        <f>'2.6'!G7</f>
        <v>8</v>
      </c>
      <c r="O18" s="7">
        <f>'2.7'!F7</f>
        <v>2.416</v>
      </c>
      <c r="P18" s="7">
        <f>'2.8'!F7</f>
        <v>0</v>
      </c>
      <c r="Q18" s="7">
        <f>'2.9'!H7</f>
        <v>15</v>
      </c>
      <c r="R18" s="48">
        <f aca="true" t="shared" si="3" ref="R18:R25">Q18+P18+O18+N18+M18+L18+K18+J18+I18</f>
        <v>80.53</v>
      </c>
      <c r="S18" s="53">
        <v>0.25</v>
      </c>
      <c r="T18" s="48">
        <f aca="true" t="shared" si="4" ref="T18:T25">R18*S18</f>
        <v>20.1325</v>
      </c>
      <c r="U18" s="7">
        <f>'3.1'!H7</f>
        <v>59.94</v>
      </c>
      <c r="V18" s="7">
        <f>'3.2'!G7</f>
        <v>40</v>
      </c>
      <c r="W18" s="48" t="e">
        <f>U18+V18+#REF!</f>
        <v>#REF!</v>
      </c>
      <c r="X18" s="48">
        <v>0.05</v>
      </c>
      <c r="Y18" s="48" t="e">
        <f aca="true" t="shared" si="5" ref="Y18:Y25">W18*X18</f>
        <v>#REF!</v>
      </c>
      <c r="Z18" s="7">
        <f>'4.1'!F7</f>
        <v>30</v>
      </c>
      <c r="AA18" s="7">
        <f>'4.2'!F7</f>
        <v>70</v>
      </c>
      <c r="AB18" s="48" t="e">
        <f>Z18+AA18+#REF!</f>
        <v>#REF!</v>
      </c>
      <c r="AC18" s="53">
        <v>0.21</v>
      </c>
      <c r="AD18" s="48" t="e">
        <f aca="true" t="shared" si="6" ref="AD18:AD25">AB18*AC18</f>
        <v>#REF!</v>
      </c>
      <c r="AE18" s="7">
        <f>'5.1'!F7</f>
        <v>20</v>
      </c>
      <c r="AF18" s="7">
        <f>'5.2'!H7</f>
        <v>0</v>
      </c>
      <c r="AG18" s="7">
        <f>'5.3'!F7</f>
        <v>20</v>
      </c>
      <c r="AH18" s="7">
        <f>'5.4'!N7</f>
        <v>20</v>
      </c>
      <c r="AI18" s="7">
        <f>'5.5'!F7</f>
        <v>20</v>
      </c>
      <c r="AJ18" s="48">
        <f aca="true" t="shared" si="7" ref="AJ18:AJ25">AE18+AF18+AG18+AH18+AI18</f>
        <v>80</v>
      </c>
      <c r="AK18" s="53">
        <v>0.24</v>
      </c>
      <c r="AL18" s="48">
        <f aca="true" t="shared" si="8" ref="AL18:AL25">AJ18*AK18</f>
        <v>19.2</v>
      </c>
      <c r="AM18" s="7" t="e">
        <f t="shared" si="1"/>
        <v>#REF!</v>
      </c>
      <c r="AN18" s="20" t="s">
        <v>40</v>
      </c>
      <c r="AO18" s="3">
        <v>902</v>
      </c>
    </row>
    <row r="19" spans="1:41" ht="12.75" hidden="1">
      <c r="A19" s="3" t="s">
        <v>51</v>
      </c>
      <c r="B19" s="7" t="e">
        <f>'1.1'!#REF!</f>
        <v>#REF!</v>
      </c>
      <c r="C19" s="7" t="e">
        <f>'1.2'!#REF!</f>
        <v>#REF!</v>
      </c>
      <c r="D19" s="7" t="e">
        <f>'1.3'!#REF!</f>
        <v>#REF!</v>
      </c>
      <c r="E19" s="7" t="e">
        <f>'1.4'!#REF!</f>
        <v>#REF!</v>
      </c>
      <c r="F19" s="48" t="e">
        <f>B19+C19+D19+#REF!+E19</f>
        <v>#REF!</v>
      </c>
      <c r="G19" s="53">
        <v>0.25</v>
      </c>
      <c r="H19" s="48" t="e">
        <f t="shared" si="2"/>
        <v>#REF!</v>
      </c>
      <c r="I19" s="7" t="e">
        <f>'2.1'!#REF!</f>
        <v>#REF!</v>
      </c>
      <c r="J19" s="7" t="e">
        <f>'2.2'!#REF!</f>
        <v>#REF!</v>
      </c>
      <c r="K19" s="7" t="e">
        <f>'2.3'!#REF!</f>
        <v>#REF!</v>
      </c>
      <c r="L19" s="7" t="e">
        <f>'2.4'!#REF!</f>
        <v>#REF!</v>
      </c>
      <c r="M19" s="7" t="e">
        <f>'2.5'!#REF!</f>
        <v>#REF!</v>
      </c>
      <c r="N19" s="7" t="e">
        <f>'2.6'!#REF!</f>
        <v>#REF!</v>
      </c>
      <c r="O19" s="7" t="e">
        <f>'2.7'!#REF!</f>
        <v>#REF!</v>
      </c>
      <c r="P19" s="7" t="e">
        <f>'2.8'!#REF!</f>
        <v>#REF!</v>
      </c>
      <c r="Q19" s="7" t="e">
        <f>'2.9'!#REF!</f>
        <v>#REF!</v>
      </c>
      <c r="R19" s="48" t="e">
        <f t="shared" si="3"/>
        <v>#REF!</v>
      </c>
      <c r="S19" s="53">
        <v>0.25</v>
      </c>
      <c r="T19" s="48" t="e">
        <f t="shared" si="4"/>
        <v>#REF!</v>
      </c>
      <c r="U19" s="7" t="e">
        <f>'3.1'!#REF!</f>
        <v>#REF!</v>
      </c>
      <c r="V19" s="7" t="e">
        <f>'3.2'!#REF!</f>
        <v>#REF!</v>
      </c>
      <c r="W19" s="48" t="e">
        <f>U19+V19+#REF!</f>
        <v>#REF!</v>
      </c>
      <c r="X19" s="48">
        <v>0.05</v>
      </c>
      <c r="Y19" s="48" t="e">
        <f t="shared" si="5"/>
        <v>#REF!</v>
      </c>
      <c r="Z19" s="7" t="e">
        <f>'4.1'!#REF!</f>
        <v>#REF!</v>
      </c>
      <c r="AA19" s="7" t="e">
        <f>'4.2'!#REF!</f>
        <v>#REF!</v>
      </c>
      <c r="AB19" s="48" t="e">
        <f>Z19+AA19+#REF!</f>
        <v>#REF!</v>
      </c>
      <c r="AC19" s="53">
        <v>0.21</v>
      </c>
      <c r="AD19" s="48" t="e">
        <f t="shared" si="6"/>
        <v>#REF!</v>
      </c>
      <c r="AE19" s="7" t="e">
        <f>'5.1'!#REF!</f>
        <v>#REF!</v>
      </c>
      <c r="AF19" s="7" t="e">
        <f>'5.2'!#REF!</f>
        <v>#REF!</v>
      </c>
      <c r="AG19" s="7" t="e">
        <f>'5.3'!#REF!</f>
        <v>#REF!</v>
      </c>
      <c r="AH19" s="7" t="e">
        <f>'5.4'!#REF!</f>
        <v>#REF!</v>
      </c>
      <c r="AI19" s="7" t="e">
        <f>'5.5'!#REF!</f>
        <v>#REF!</v>
      </c>
      <c r="AJ19" s="48" t="e">
        <f t="shared" si="7"/>
        <v>#REF!</v>
      </c>
      <c r="AK19" s="53">
        <v>0.24</v>
      </c>
      <c r="AL19" s="48" t="e">
        <f t="shared" si="8"/>
        <v>#REF!</v>
      </c>
      <c r="AM19" s="7" t="e">
        <f t="shared" si="1"/>
        <v>#REF!</v>
      </c>
      <c r="AN19" s="20" t="s">
        <v>37</v>
      </c>
      <c r="AO19" s="3">
        <v>905</v>
      </c>
    </row>
    <row r="20" spans="1:41" s="12" customFormat="1" ht="12.75" hidden="1">
      <c r="A20" s="3" t="s">
        <v>52</v>
      </c>
      <c r="B20" s="7">
        <f>'1.1'!H9</f>
        <v>20</v>
      </c>
      <c r="C20" s="7">
        <f>'1.2'!G9</f>
        <v>25</v>
      </c>
      <c r="D20" s="7">
        <f>'1.3'!H9</f>
        <v>7.41</v>
      </c>
      <c r="E20" s="7">
        <f>'1.4'!H9</f>
        <v>24.9</v>
      </c>
      <c r="F20" s="48" t="e">
        <f>B20+C20+D20+#REF!+E20</f>
        <v>#REF!</v>
      </c>
      <c r="G20" s="53">
        <v>0.25</v>
      </c>
      <c r="H20" s="48" t="e">
        <f t="shared" si="2"/>
        <v>#REF!</v>
      </c>
      <c r="I20" s="7">
        <f>'2.1'!H9</f>
        <v>8</v>
      </c>
      <c r="J20" s="7">
        <f>'2.2'!L9</f>
        <v>15</v>
      </c>
      <c r="K20" s="7">
        <f>'2.3'!E33</f>
        <v>19.278</v>
      </c>
      <c r="L20" s="7">
        <f>'2.4'!H9</f>
        <v>9</v>
      </c>
      <c r="M20" s="7">
        <f>'2.5'!H9</f>
        <v>0</v>
      </c>
      <c r="N20" s="7">
        <f>'2.6'!G9</f>
        <v>8</v>
      </c>
      <c r="O20" s="7">
        <f>'2.7'!F9</f>
        <v>3</v>
      </c>
      <c r="P20" s="7">
        <f>'2.8'!F9</f>
        <v>16</v>
      </c>
      <c r="Q20" s="7">
        <f>'2.9'!H9</f>
        <v>15</v>
      </c>
      <c r="R20" s="48">
        <f t="shared" si="3"/>
        <v>93.27799999999999</v>
      </c>
      <c r="S20" s="53">
        <v>0.25</v>
      </c>
      <c r="T20" s="48">
        <f t="shared" si="4"/>
        <v>23.319499999999998</v>
      </c>
      <c r="U20" s="7">
        <f>'3.1'!H9</f>
        <v>60</v>
      </c>
      <c r="V20" s="7">
        <f>'3.2'!G9</f>
        <v>40</v>
      </c>
      <c r="W20" s="48" t="e">
        <f>U20+V20+#REF!</f>
        <v>#REF!</v>
      </c>
      <c r="X20" s="48">
        <v>0.05</v>
      </c>
      <c r="Y20" s="48" t="e">
        <f t="shared" si="5"/>
        <v>#REF!</v>
      </c>
      <c r="Z20" s="7">
        <f>'4.1'!F9</f>
        <v>30</v>
      </c>
      <c r="AA20" s="7">
        <f>'4.2'!F9</f>
        <v>70</v>
      </c>
      <c r="AB20" s="48" t="e">
        <f>Z20+AA20+#REF!</f>
        <v>#REF!</v>
      </c>
      <c r="AC20" s="53">
        <v>0.21</v>
      </c>
      <c r="AD20" s="48" t="e">
        <f t="shared" si="6"/>
        <v>#REF!</v>
      </c>
      <c r="AE20" s="7">
        <f>'5.1'!F9</f>
        <v>20</v>
      </c>
      <c r="AF20" s="7">
        <f>'5.2'!H9</f>
        <v>0</v>
      </c>
      <c r="AG20" s="7">
        <f>'5.3'!F9</f>
        <v>20</v>
      </c>
      <c r="AH20" s="7">
        <f>'5.4'!N9</f>
        <v>20</v>
      </c>
      <c r="AI20" s="7">
        <f>'5.5'!F9</f>
        <v>20</v>
      </c>
      <c r="AJ20" s="48">
        <f t="shared" si="7"/>
        <v>80</v>
      </c>
      <c r="AK20" s="53">
        <v>0.24</v>
      </c>
      <c r="AL20" s="48">
        <f t="shared" si="8"/>
        <v>19.2</v>
      </c>
      <c r="AM20" s="7" t="e">
        <f t="shared" si="1"/>
        <v>#REF!</v>
      </c>
      <c r="AN20" s="20" t="s">
        <v>43</v>
      </c>
      <c r="AO20" s="3">
        <v>925</v>
      </c>
    </row>
    <row r="21" spans="1:41" ht="12.75" hidden="1">
      <c r="A21" s="3" t="s">
        <v>53</v>
      </c>
      <c r="B21" s="7">
        <f>'1.1'!H10</f>
        <v>20</v>
      </c>
      <c r="C21" s="7">
        <f>'1.2'!G10</f>
        <v>0</v>
      </c>
      <c r="D21" s="7">
        <f>'1.3'!H10</f>
        <v>1.23</v>
      </c>
      <c r="E21" s="7">
        <f>'1.4'!H10</f>
        <v>24.625</v>
      </c>
      <c r="F21" s="48" t="e">
        <f>B21+C21+D21+#REF!+E21</f>
        <v>#REF!</v>
      </c>
      <c r="G21" s="53">
        <v>0.25</v>
      </c>
      <c r="H21" s="48" t="e">
        <f t="shared" si="2"/>
        <v>#REF!</v>
      </c>
      <c r="I21" s="7">
        <f>'2.1'!H10</f>
        <v>8</v>
      </c>
      <c r="J21" s="7">
        <f>'2.2'!L10</f>
        <v>15</v>
      </c>
      <c r="K21" s="7">
        <f>'2.3'!E34</f>
        <v>20.034</v>
      </c>
      <c r="L21" s="7">
        <f>'2.4'!H10</f>
        <v>9</v>
      </c>
      <c r="M21" s="7">
        <f>'2.5'!H10</f>
        <v>3.456</v>
      </c>
      <c r="N21" s="7">
        <f>'2.6'!G10</f>
        <v>8</v>
      </c>
      <c r="O21" s="7">
        <f>'2.7'!F10</f>
        <v>3.252</v>
      </c>
      <c r="P21" s="7">
        <f>'2.8'!F10</f>
        <v>16</v>
      </c>
      <c r="Q21" s="7">
        <f>'2.9'!H10</f>
        <v>15</v>
      </c>
      <c r="R21" s="48">
        <f t="shared" si="3"/>
        <v>97.742</v>
      </c>
      <c r="S21" s="53">
        <v>0.25</v>
      </c>
      <c r="T21" s="48">
        <f t="shared" si="4"/>
        <v>24.4355</v>
      </c>
      <c r="U21" s="7">
        <f>'3.1'!H10</f>
        <v>59.94</v>
      </c>
      <c r="V21" s="7">
        <f>'3.2'!G10</f>
        <v>40</v>
      </c>
      <c r="W21" s="48" t="e">
        <f>U21+V21+#REF!</f>
        <v>#REF!</v>
      </c>
      <c r="X21" s="48">
        <v>0.05</v>
      </c>
      <c r="Y21" s="48" t="e">
        <f t="shared" si="5"/>
        <v>#REF!</v>
      </c>
      <c r="Z21" s="7">
        <f>'4.1'!F10</f>
        <v>30</v>
      </c>
      <c r="AA21" s="7">
        <f>'4.2'!F10</f>
        <v>70</v>
      </c>
      <c r="AB21" s="48" t="e">
        <f>Z21+AA21+#REF!</f>
        <v>#REF!</v>
      </c>
      <c r="AC21" s="53">
        <v>0.21</v>
      </c>
      <c r="AD21" s="48" t="e">
        <f t="shared" si="6"/>
        <v>#REF!</v>
      </c>
      <c r="AE21" s="7">
        <f>'5.1'!F10</f>
        <v>20</v>
      </c>
      <c r="AF21" s="7">
        <f>'5.2'!H10</f>
        <v>20</v>
      </c>
      <c r="AG21" s="7">
        <f>'5.3'!F10</f>
        <v>20</v>
      </c>
      <c r="AH21" s="7">
        <f>'5.4'!N10</f>
        <v>20</v>
      </c>
      <c r="AI21" s="7">
        <f>'5.5'!F10</f>
        <v>20</v>
      </c>
      <c r="AJ21" s="48">
        <f t="shared" si="7"/>
        <v>100</v>
      </c>
      <c r="AK21" s="53">
        <v>0.24</v>
      </c>
      <c r="AL21" s="48">
        <f t="shared" si="8"/>
        <v>24</v>
      </c>
      <c r="AM21" s="7" t="e">
        <f t="shared" si="1"/>
        <v>#REF!</v>
      </c>
      <c r="AN21" s="20" t="s">
        <v>41</v>
      </c>
      <c r="AO21" s="3">
        <v>926</v>
      </c>
    </row>
    <row r="22" spans="1:41" ht="12.75" hidden="1">
      <c r="A22" s="3" t="s">
        <v>54</v>
      </c>
      <c r="B22" s="7" t="e">
        <f>'1.1'!#REF!</f>
        <v>#REF!</v>
      </c>
      <c r="C22" s="7" t="e">
        <f>'1.2'!#REF!</f>
        <v>#REF!</v>
      </c>
      <c r="D22" s="7" t="e">
        <f>'1.3'!#REF!</f>
        <v>#REF!</v>
      </c>
      <c r="E22" s="7" t="e">
        <f>'1.4'!#REF!</f>
        <v>#REF!</v>
      </c>
      <c r="F22" s="48" t="e">
        <f>B22+C22+D22+#REF!+E22</f>
        <v>#REF!</v>
      </c>
      <c r="G22" s="53">
        <v>0.25</v>
      </c>
      <c r="H22" s="48" t="e">
        <f t="shared" si="2"/>
        <v>#REF!</v>
      </c>
      <c r="I22" s="7" t="e">
        <f>'2.1'!#REF!</f>
        <v>#REF!</v>
      </c>
      <c r="J22" s="7" t="e">
        <f>'2.2'!#REF!</f>
        <v>#REF!</v>
      </c>
      <c r="K22" s="7">
        <f>'2.3'!E35</f>
        <v>20.454</v>
      </c>
      <c r="L22" s="7" t="e">
        <f>'2.4'!#REF!</f>
        <v>#REF!</v>
      </c>
      <c r="M22" s="7" t="e">
        <f>'2.5'!#REF!</f>
        <v>#REF!</v>
      </c>
      <c r="N22" s="7" t="e">
        <f>'2.6'!#REF!</f>
        <v>#REF!</v>
      </c>
      <c r="O22" s="7" t="e">
        <f>'2.7'!#REF!</f>
        <v>#REF!</v>
      </c>
      <c r="P22" s="7" t="e">
        <f>'2.8'!#REF!</f>
        <v>#REF!</v>
      </c>
      <c r="Q22" s="7" t="e">
        <f>'2.9'!#REF!</f>
        <v>#REF!</v>
      </c>
      <c r="R22" s="48" t="e">
        <f t="shared" si="3"/>
        <v>#REF!</v>
      </c>
      <c r="S22" s="53">
        <v>0.25</v>
      </c>
      <c r="T22" s="48" t="e">
        <f t="shared" si="4"/>
        <v>#REF!</v>
      </c>
      <c r="U22" s="7" t="e">
        <f>'3.1'!#REF!</f>
        <v>#REF!</v>
      </c>
      <c r="V22" s="7" t="e">
        <f>'3.2'!#REF!</f>
        <v>#REF!</v>
      </c>
      <c r="W22" s="48" t="e">
        <f>U22+V22+#REF!</f>
        <v>#REF!</v>
      </c>
      <c r="X22" s="48">
        <v>0.05</v>
      </c>
      <c r="Y22" s="48" t="e">
        <f t="shared" si="5"/>
        <v>#REF!</v>
      </c>
      <c r="Z22" s="7" t="e">
        <f>'4.1'!#REF!</f>
        <v>#REF!</v>
      </c>
      <c r="AA22" s="7" t="e">
        <f>'4.2'!#REF!</f>
        <v>#REF!</v>
      </c>
      <c r="AB22" s="48" t="e">
        <f>Z22+AA22+#REF!</f>
        <v>#REF!</v>
      </c>
      <c r="AC22" s="53">
        <v>0.21</v>
      </c>
      <c r="AD22" s="48" t="e">
        <f t="shared" si="6"/>
        <v>#REF!</v>
      </c>
      <c r="AE22" s="7" t="e">
        <f>'5.1'!#REF!</f>
        <v>#REF!</v>
      </c>
      <c r="AF22" s="7" t="e">
        <f>'5.2'!#REF!</f>
        <v>#REF!</v>
      </c>
      <c r="AG22" s="7" t="e">
        <f>'5.3'!#REF!</f>
        <v>#REF!</v>
      </c>
      <c r="AH22" s="7" t="e">
        <f>'5.4'!#REF!</f>
        <v>#REF!</v>
      </c>
      <c r="AI22" s="7" t="e">
        <f>'5.5'!#REF!</f>
        <v>#REF!</v>
      </c>
      <c r="AJ22" s="48" t="e">
        <f t="shared" si="7"/>
        <v>#REF!</v>
      </c>
      <c r="AK22" s="53">
        <v>0.24</v>
      </c>
      <c r="AL22" s="48" t="e">
        <f t="shared" si="8"/>
        <v>#REF!</v>
      </c>
      <c r="AM22" s="7" t="e">
        <f t="shared" si="1"/>
        <v>#REF!</v>
      </c>
      <c r="AN22" s="20" t="s">
        <v>149</v>
      </c>
      <c r="AO22" s="3">
        <v>928</v>
      </c>
    </row>
    <row r="23" spans="1:41" ht="12.75" hidden="1">
      <c r="A23" s="3" t="s">
        <v>55</v>
      </c>
      <c r="B23" s="7">
        <f>'1.1'!H11</f>
        <v>20</v>
      </c>
      <c r="C23" s="7">
        <f>'1.2'!G11</f>
        <v>0</v>
      </c>
      <c r="D23" s="7">
        <f>'1.3'!H11</f>
        <v>4.11</v>
      </c>
      <c r="E23" s="7">
        <f>'1.4'!H11</f>
        <v>24.5</v>
      </c>
      <c r="F23" s="48" t="e">
        <f>B23+C23+D23+#REF!+E23</f>
        <v>#REF!</v>
      </c>
      <c r="G23" s="53">
        <v>0.25</v>
      </c>
      <c r="H23" s="48" t="e">
        <f t="shared" si="2"/>
        <v>#REF!</v>
      </c>
      <c r="I23" s="7">
        <f>'2.1'!H11</f>
        <v>0</v>
      </c>
      <c r="J23" s="7">
        <f>'2.2'!L11</f>
        <v>15</v>
      </c>
      <c r="K23" s="7">
        <f>'2.3'!E36</f>
        <v>18.753</v>
      </c>
      <c r="L23" s="7">
        <f>'2.4'!H11</f>
        <v>9</v>
      </c>
      <c r="M23" s="7">
        <f>'2.5'!H11</f>
        <v>3.736</v>
      </c>
      <c r="N23" s="7">
        <f>'2.6'!G11</f>
        <v>8</v>
      </c>
      <c r="O23" s="7">
        <f>'2.7'!F11</f>
        <v>3.416</v>
      </c>
      <c r="P23" s="7">
        <f>'2.8'!F11</f>
        <v>16</v>
      </c>
      <c r="Q23" s="7">
        <f>'2.9'!H11</f>
        <v>15</v>
      </c>
      <c r="R23" s="48">
        <f t="shared" si="3"/>
        <v>88.905</v>
      </c>
      <c r="S23" s="53">
        <v>0.25</v>
      </c>
      <c r="T23" s="48">
        <f t="shared" si="4"/>
        <v>22.22625</v>
      </c>
      <c r="U23" s="7">
        <f>'3.1'!H11</f>
        <v>59.94</v>
      </c>
      <c r="V23" s="7">
        <f>'3.2'!G11</f>
        <v>40</v>
      </c>
      <c r="W23" s="48" t="e">
        <f>U23+V23+#REF!</f>
        <v>#REF!</v>
      </c>
      <c r="X23" s="48">
        <v>0.05</v>
      </c>
      <c r="Y23" s="48" t="e">
        <f t="shared" si="5"/>
        <v>#REF!</v>
      </c>
      <c r="Z23" s="7">
        <f>'4.1'!F11</f>
        <v>30</v>
      </c>
      <c r="AA23" s="7">
        <f>'4.2'!F11</f>
        <v>70</v>
      </c>
      <c r="AB23" s="48" t="e">
        <f>Z23+AA23+#REF!</f>
        <v>#REF!</v>
      </c>
      <c r="AC23" s="53">
        <v>0.21</v>
      </c>
      <c r="AD23" s="48" t="e">
        <f t="shared" si="6"/>
        <v>#REF!</v>
      </c>
      <c r="AE23" s="7">
        <f>'5.1'!F11</f>
        <v>20</v>
      </c>
      <c r="AF23" s="7">
        <f>'5.2'!H11</f>
        <v>20</v>
      </c>
      <c r="AG23" s="7">
        <f>'5.3'!F11</f>
        <v>20</v>
      </c>
      <c r="AH23" s="7">
        <f>'5.4'!N11</f>
        <v>20</v>
      </c>
      <c r="AI23" s="7">
        <f>'5.5'!F11</f>
        <v>0</v>
      </c>
      <c r="AJ23" s="48">
        <f t="shared" si="7"/>
        <v>80</v>
      </c>
      <c r="AK23" s="53">
        <v>0.24</v>
      </c>
      <c r="AL23" s="48">
        <f t="shared" si="8"/>
        <v>19.2</v>
      </c>
      <c r="AM23" s="7" t="e">
        <f t="shared" si="1"/>
        <v>#REF!</v>
      </c>
      <c r="AN23" s="20" t="s">
        <v>44</v>
      </c>
      <c r="AO23" s="3">
        <v>929</v>
      </c>
    </row>
    <row r="24" spans="1:41" ht="12.75" hidden="1">
      <c r="A24" s="3" t="s">
        <v>56</v>
      </c>
      <c r="B24" s="7">
        <f>'1.1'!H12</f>
        <v>20</v>
      </c>
      <c r="C24" s="7">
        <f>'1.2'!G12</f>
        <v>0</v>
      </c>
      <c r="D24" s="7">
        <f>'1.3'!H12</f>
        <v>19.38</v>
      </c>
      <c r="E24" s="7">
        <f>'1.4'!H12</f>
        <v>23.275</v>
      </c>
      <c r="F24" s="48" t="e">
        <f>B24+C24+D24+#REF!+E24</f>
        <v>#REF!</v>
      </c>
      <c r="G24" s="53">
        <v>0.25</v>
      </c>
      <c r="H24" s="48" t="e">
        <f t="shared" si="2"/>
        <v>#REF!</v>
      </c>
      <c r="I24" s="7">
        <f>'2.1'!H12</f>
        <v>7.992</v>
      </c>
      <c r="J24" s="7">
        <f>'2.2'!L12</f>
        <v>15</v>
      </c>
      <c r="K24" s="7">
        <f>'2.3'!E37</f>
        <v>19.971</v>
      </c>
      <c r="L24" s="7">
        <f>'2.4'!H12</f>
        <v>9</v>
      </c>
      <c r="M24" s="7">
        <f>'2.5'!H12</f>
        <v>3.704</v>
      </c>
      <c r="N24" s="7">
        <f>'2.6'!G12</f>
        <v>8</v>
      </c>
      <c r="O24" s="7">
        <f>'2.7'!F12</f>
        <v>3.752</v>
      </c>
      <c r="P24" s="7">
        <f>'2.8'!F12</f>
        <v>16</v>
      </c>
      <c r="Q24" s="7">
        <f>'2.9'!H12</f>
        <v>15</v>
      </c>
      <c r="R24" s="48">
        <f t="shared" si="3"/>
        <v>98.41900000000001</v>
      </c>
      <c r="S24" s="53">
        <v>0.25</v>
      </c>
      <c r="T24" s="48">
        <f t="shared" si="4"/>
        <v>24.604750000000003</v>
      </c>
      <c r="U24" s="7">
        <f>'3.1'!H12</f>
        <v>60</v>
      </c>
      <c r="V24" s="7">
        <f>'3.2'!G12</f>
        <v>40</v>
      </c>
      <c r="W24" s="48" t="e">
        <f>U24+V24+#REF!</f>
        <v>#REF!</v>
      </c>
      <c r="X24" s="48">
        <v>0.05</v>
      </c>
      <c r="Y24" s="48" t="e">
        <f t="shared" si="5"/>
        <v>#REF!</v>
      </c>
      <c r="Z24" s="7">
        <f>'4.1'!F12</f>
        <v>30</v>
      </c>
      <c r="AA24" s="7">
        <f>'4.2'!F12</f>
        <v>70</v>
      </c>
      <c r="AB24" s="48" t="e">
        <f>Z24+AA24+#REF!</f>
        <v>#REF!</v>
      </c>
      <c r="AC24" s="53">
        <v>0.21</v>
      </c>
      <c r="AD24" s="48" t="e">
        <f t="shared" si="6"/>
        <v>#REF!</v>
      </c>
      <c r="AE24" s="7">
        <f>'5.1'!F12</f>
        <v>20</v>
      </c>
      <c r="AF24" s="7">
        <f>'5.2'!H12</f>
        <v>0</v>
      </c>
      <c r="AG24" s="7">
        <f>'5.3'!F12</f>
        <v>20</v>
      </c>
      <c r="AH24" s="7">
        <f>'5.4'!N12</f>
        <v>20</v>
      </c>
      <c r="AI24" s="7">
        <f>'5.5'!F12</f>
        <v>0</v>
      </c>
      <c r="AJ24" s="48">
        <f t="shared" si="7"/>
        <v>60</v>
      </c>
      <c r="AK24" s="53">
        <v>0.24</v>
      </c>
      <c r="AL24" s="48">
        <f t="shared" si="8"/>
        <v>14.399999999999999</v>
      </c>
      <c r="AM24" s="7" t="e">
        <f t="shared" si="1"/>
        <v>#REF!</v>
      </c>
      <c r="AN24" s="20" t="s">
        <v>39</v>
      </c>
      <c r="AO24" s="3">
        <v>934</v>
      </c>
    </row>
    <row r="25" spans="1:41" s="12" customFormat="1" ht="12.75" hidden="1">
      <c r="A25" s="3" t="s">
        <v>57</v>
      </c>
      <c r="B25" s="7">
        <f>'1.1'!H13</f>
        <v>28.572</v>
      </c>
      <c r="C25" s="7">
        <f>'1.2'!G13</f>
        <v>35.714</v>
      </c>
      <c r="D25" s="7">
        <f>'1.3'!H13</f>
        <v>0</v>
      </c>
      <c r="E25" s="7">
        <f>'1.4'!H13</f>
        <v>35.678</v>
      </c>
      <c r="F25" s="48" t="e">
        <f>B25+C25+D25+#REF!+E25</f>
        <v>#REF!</v>
      </c>
      <c r="G25" s="53">
        <v>0.25</v>
      </c>
      <c r="H25" s="48" t="e">
        <f t="shared" si="2"/>
        <v>#REF!</v>
      </c>
      <c r="I25" s="7">
        <f>'2.1'!H13</f>
        <v>13.08</v>
      </c>
      <c r="J25" s="7">
        <f>'2.2'!L13</f>
        <v>0</v>
      </c>
      <c r="K25" s="7">
        <f>'2.3'!E38</f>
        <v>0</v>
      </c>
      <c r="L25" s="7">
        <f>'2.4'!H13</f>
        <v>15</v>
      </c>
      <c r="M25" s="7">
        <f>'2.5'!H13</f>
        <v>5.64</v>
      </c>
      <c r="N25" s="7">
        <f>'2.6'!G13</f>
        <v>13.333</v>
      </c>
      <c r="O25" s="7">
        <f>'2.7'!F13</f>
        <v>0</v>
      </c>
      <c r="P25" s="7">
        <f>'2.8'!F13</f>
        <v>26.667</v>
      </c>
      <c r="Q25" s="7">
        <f>'2.9'!H13</f>
        <v>25</v>
      </c>
      <c r="R25" s="48">
        <f t="shared" si="3"/>
        <v>98.72</v>
      </c>
      <c r="S25" s="53">
        <v>0.25</v>
      </c>
      <c r="T25" s="48">
        <f t="shared" si="4"/>
        <v>24.68</v>
      </c>
      <c r="U25" s="7">
        <f>'3.1'!H13</f>
        <v>58.86</v>
      </c>
      <c r="V25" s="7">
        <f>'3.2'!G13</f>
        <v>40</v>
      </c>
      <c r="W25" s="48" t="e">
        <f>U25+V25+#REF!</f>
        <v>#REF!</v>
      </c>
      <c r="X25" s="48">
        <v>0.05</v>
      </c>
      <c r="Y25" s="48" t="e">
        <f t="shared" si="5"/>
        <v>#REF!</v>
      </c>
      <c r="Z25" s="7">
        <f>'4.1'!F13</f>
        <v>30</v>
      </c>
      <c r="AA25" s="7">
        <f>'4.2'!F13</f>
        <v>70</v>
      </c>
      <c r="AB25" s="48" t="e">
        <f>Z25+AA25+#REF!</f>
        <v>#REF!</v>
      </c>
      <c r="AC25" s="53">
        <v>0.21</v>
      </c>
      <c r="AD25" s="48" t="e">
        <f t="shared" si="6"/>
        <v>#REF!</v>
      </c>
      <c r="AE25" s="7">
        <f>'5.1'!F13</f>
        <v>25</v>
      </c>
      <c r="AF25" s="7">
        <f>'5.2'!H13</f>
        <v>0</v>
      </c>
      <c r="AG25" s="7">
        <f>'5.3'!F13</f>
        <v>25</v>
      </c>
      <c r="AH25" s="7">
        <f>'5.4'!N13</f>
        <v>25</v>
      </c>
      <c r="AI25" s="7">
        <f>'5.5'!F13</f>
        <v>0</v>
      </c>
      <c r="AJ25" s="48">
        <f t="shared" si="7"/>
        <v>75</v>
      </c>
      <c r="AK25" s="53">
        <v>0.24</v>
      </c>
      <c r="AL25" s="48">
        <f t="shared" si="8"/>
        <v>18</v>
      </c>
      <c r="AM25" s="7" t="e">
        <f t="shared" si="1"/>
        <v>#REF!</v>
      </c>
      <c r="AN25" s="20" t="s">
        <v>42</v>
      </c>
      <c r="AO25" s="3">
        <v>953</v>
      </c>
    </row>
    <row r="26" spans="1:33" ht="12.75">
      <c r="A26" s="16"/>
      <c r="B26" s="17"/>
      <c r="C26" s="16"/>
      <c r="AE26" s="16"/>
      <c r="AF26" s="16"/>
      <c r="AG26" s="19"/>
    </row>
    <row r="27" spans="1:41" ht="25.5">
      <c r="A27" s="2" t="s">
        <v>48</v>
      </c>
      <c r="B27" s="4" t="s">
        <v>16</v>
      </c>
      <c r="C27" s="4" t="s">
        <v>17</v>
      </c>
      <c r="D27" s="4" t="s">
        <v>18</v>
      </c>
      <c r="E27" s="4" t="s">
        <v>19</v>
      </c>
      <c r="F27" s="4" t="s">
        <v>143</v>
      </c>
      <c r="G27" s="4" t="s">
        <v>144</v>
      </c>
      <c r="H27" s="4" t="s">
        <v>11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135</v>
      </c>
      <c r="N27" s="5" t="s">
        <v>136</v>
      </c>
      <c r="O27" s="5" t="s">
        <v>137</v>
      </c>
      <c r="P27" s="5" t="s">
        <v>138</v>
      </c>
      <c r="Q27" s="5" t="s">
        <v>139</v>
      </c>
      <c r="R27" s="4" t="s">
        <v>145</v>
      </c>
      <c r="S27" s="4" t="s">
        <v>144</v>
      </c>
      <c r="T27" s="4" t="s">
        <v>11</v>
      </c>
      <c r="U27" s="5" t="s">
        <v>25</v>
      </c>
      <c r="V27" s="5" t="s">
        <v>26</v>
      </c>
      <c r="W27" s="4" t="s">
        <v>146</v>
      </c>
      <c r="X27" s="4" t="s">
        <v>144</v>
      </c>
      <c r="Y27" s="4" t="s">
        <v>11</v>
      </c>
      <c r="Z27" s="5" t="s">
        <v>27</v>
      </c>
      <c r="AA27" s="5" t="s">
        <v>28</v>
      </c>
      <c r="AB27" s="4" t="s">
        <v>147</v>
      </c>
      <c r="AC27" s="4" t="s">
        <v>144</v>
      </c>
      <c r="AD27" s="4" t="s">
        <v>11</v>
      </c>
      <c r="AE27" s="5" t="s">
        <v>45</v>
      </c>
      <c r="AF27" s="5" t="s">
        <v>46</v>
      </c>
      <c r="AG27" s="5" t="s">
        <v>140</v>
      </c>
      <c r="AH27" s="5" t="s">
        <v>141</v>
      </c>
      <c r="AI27" s="5" t="s">
        <v>142</v>
      </c>
      <c r="AJ27" s="4" t="s">
        <v>148</v>
      </c>
      <c r="AK27" s="4" t="s">
        <v>144</v>
      </c>
      <c r="AL27" s="4" t="s">
        <v>11</v>
      </c>
      <c r="AM27" s="5" t="s">
        <v>34</v>
      </c>
      <c r="AN27" s="5" t="s">
        <v>35</v>
      </c>
      <c r="AO27" s="5" t="s">
        <v>36</v>
      </c>
    </row>
    <row r="28" spans="1:41" ht="12.75">
      <c r="A28" s="3" t="s">
        <v>49</v>
      </c>
      <c r="B28" s="7">
        <f>'1.1'!H6</f>
        <v>28.572</v>
      </c>
      <c r="C28" s="7">
        <f>'1.2'!G6</f>
        <v>35.714</v>
      </c>
      <c r="D28" s="7">
        <f>'1.3'!H6</f>
        <v>0</v>
      </c>
      <c r="E28" s="7">
        <f>'1.4'!H6</f>
        <v>35.357</v>
      </c>
      <c r="F28" s="48">
        <f>B28+C28+D28+E28</f>
        <v>99.643</v>
      </c>
      <c r="G28" s="48">
        <v>0.25</v>
      </c>
      <c r="H28" s="48">
        <f>ROUND((F28*G28),3)</f>
        <v>24.911</v>
      </c>
      <c r="I28" s="7">
        <f>'2.1'!H6</f>
        <v>7.92</v>
      </c>
      <c r="J28" s="7">
        <f>'2.2'!L6</f>
        <v>15</v>
      </c>
      <c r="K28" s="7">
        <f>'2.3'!E31</f>
        <v>18.648</v>
      </c>
      <c r="L28" s="7">
        <f>'2.4'!H6</f>
        <v>9</v>
      </c>
      <c r="M28" s="7">
        <f>'2.5'!H6</f>
        <v>3.5</v>
      </c>
      <c r="N28" s="7">
        <f>'2.6'!G6</f>
        <v>8</v>
      </c>
      <c r="O28" s="7">
        <f>'2.7'!F6</f>
        <v>3.832</v>
      </c>
      <c r="P28" s="7">
        <f>'2.8'!F6</f>
        <v>16</v>
      </c>
      <c r="Q28" s="7">
        <f>'2.9'!H6</f>
        <v>0</v>
      </c>
      <c r="R28" s="48">
        <f>Q28+P28+O28+N28+M28+L28+K28+J28+I28</f>
        <v>81.9</v>
      </c>
      <c r="S28" s="48">
        <v>0.25</v>
      </c>
      <c r="T28" s="48">
        <f>ROUND((R28*S28),3)</f>
        <v>20.475</v>
      </c>
      <c r="U28" s="7">
        <f>'3.1'!H6</f>
        <v>0</v>
      </c>
      <c r="V28" s="7">
        <f>'3.2'!G6</f>
        <v>0</v>
      </c>
      <c r="W28" s="48">
        <f>U28+V28</f>
        <v>0</v>
      </c>
      <c r="X28" s="48">
        <v>0</v>
      </c>
      <c r="Y28" s="48">
        <f>ROUND((W28*X28),3)</f>
        <v>0</v>
      </c>
      <c r="Z28" s="7">
        <f>'4.1'!F6</f>
        <v>30</v>
      </c>
      <c r="AA28" s="7">
        <f>'4.2'!F6</f>
        <v>70</v>
      </c>
      <c r="AB28" s="48">
        <f>Z28+AA28</f>
        <v>100</v>
      </c>
      <c r="AC28" s="48">
        <v>0.25</v>
      </c>
      <c r="AD28" s="48">
        <f>AB28*AC28</f>
        <v>25</v>
      </c>
      <c r="AE28" s="7">
        <f>'5.1'!F6</f>
        <v>25</v>
      </c>
      <c r="AF28" s="7">
        <f>'5.2'!H6</f>
        <v>25</v>
      </c>
      <c r="AG28" s="7">
        <f>'5.3'!F6</f>
        <v>25</v>
      </c>
      <c r="AH28" s="7">
        <f>'5.4'!N6</f>
        <v>25</v>
      </c>
      <c r="AI28" s="7">
        <f>'5.5'!F6</f>
        <v>0</v>
      </c>
      <c r="AJ28" s="48">
        <f>AE28+AF28+AG28+AH28+AI28</f>
        <v>100</v>
      </c>
      <c r="AK28" s="48">
        <v>0.25</v>
      </c>
      <c r="AL28" s="48">
        <f>ROUND((AJ28*AK28),3)</f>
        <v>25</v>
      </c>
      <c r="AM28" s="7">
        <f>AL28+AD28+Y28+T28+H28</f>
        <v>95.386</v>
      </c>
      <c r="AN28" s="20" t="s">
        <v>38</v>
      </c>
      <c r="AO28" s="3">
        <v>901</v>
      </c>
    </row>
    <row r="29" spans="1:41" ht="12.75">
      <c r="A29" s="3" t="s">
        <v>50</v>
      </c>
      <c r="B29" s="7">
        <f>'1.1'!H7</f>
        <v>20</v>
      </c>
      <c r="C29" s="7">
        <f>'1.2'!G7</f>
        <v>25</v>
      </c>
      <c r="D29" s="7">
        <f>'1.3'!H7</f>
        <v>10.14</v>
      </c>
      <c r="E29" s="7">
        <f>'1.4'!H7</f>
        <v>24.65</v>
      </c>
      <c r="F29" s="48">
        <f aca="true" t="shared" si="9" ref="F29:F35">B29+C29+D29+E29</f>
        <v>79.78999999999999</v>
      </c>
      <c r="G29" s="48">
        <v>0.24</v>
      </c>
      <c r="H29" s="48">
        <f aca="true" t="shared" si="10" ref="H29:H35">ROUND((F29*G29),3)</f>
        <v>19.15</v>
      </c>
      <c r="I29" s="7">
        <f>'2.1'!H7</f>
        <v>7.92</v>
      </c>
      <c r="J29" s="7">
        <f>'2.2'!L7</f>
        <v>15</v>
      </c>
      <c r="K29" s="7">
        <f>'2.3'!E32</f>
        <v>19.824</v>
      </c>
      <c r="L29" s="7">
        <f>'2.4'!H7</f>
        <v>8.982</v>
      </c>
      <c r="M29" s="7">
        <f>'2.5'!H7</f>
        <v>3.388</v>
      </c>
      <c r="N29" s="7">
        <f>'2.6'!G7</f>
        <v>8</v>
      </c>
      <c r="O29" s="7">
        <f>'2.7'!F7</f>
        <v>2.416</v>
      </c>
      <c r="P29" s="7">
        <f>'2.8'!F7</f>
        <v>0</v>
      </c>
      <c r="Q29" s="7">
        <f>'2.9'!H7</f>
        <v>15</v>
      </c>
      <c r="R29" s="48">
        <f aca="true" t="shared" si="11" ref="R29:R35">Q29+P29+O29+N29+M29+L29+K29+J29+I29</f>
        <v>80.53</v>
      </c>
      <c r="S29" s="48">
        <v>0.24</v>
      </c>
      <c r="T29" s="48">
        <f aca="true" t="shared" si="12" ref="T29:T35">ROUND((R29*S29),3)</f>
        <v>19.327</v>
      </c>
      <c r="U29" s="7">
        <f>'3.1'!H7</f>
        <v>59.94</v>
      </c>
      <c r="V29" s="7">
        <f>'3.2'!G7</f>
        <v>40</v>
      </c>
      <c r="W29" s="48">
        <f aca="true" t="shared" si="13" ref="W29:W35">U29+V29</f>
        <v>99.94</v>
      </c>
      <c r="X29" s="48">
        <v>0.04</v>
      </c>
      <c r="Y29" s="48">
        <f aca="true" t="shared" si="14" ref="Y29:Y35">ROUND((W29*X29),3)</f>
        <v>3.998</v>
      </c>
      <c r="Z29" s="7">
        <f>'4.1'!F7</f>
        <v>30</v>
      </c>
      <c r="AA29" s="7">
        <f>'4.2'!F7</f>
        <v>70</v>
      </c>
      <c r="AB29" s="48">
        <f aca="true" t="shared" si="15" ref="AB29:AB35">Z29+AA29</f>
        <v>100</v>
      </c>
      <c r="AC29" s="48">
        <v>0.24</v>
      </c>
      <c r="AD29" s="48">
        <f aca="true" t="shared" si="16" ref="AD29:AD35">AB29*AC29</f>
        <v>24</v>
      </c>
      <c r="AE29" s="7">
        <f>'5.1'!F7</f>
        <v>20</v>
      </c>
      <c r="AF29" s="7">
        <f>'5.2'!H7</f>
        <v>0</v>
      </c>
      <c r="AG29" s="7">
        <f>'5.3'!F7</f>
        <v>20</v>
      </c>
      <c r="AH29" s="7">
        <f>'5.4'!N7</f>
        <v>20</v>
      </c>
      <c r="AI29" s="7">
        <f>'5.5'!F7</f>
        <v>20</v>
      </c>
      <c r="AJ29" s="48">
        <f aca="true" t="shared" si="17" ref="AJ29:AJ35">AE29+AF29+AG29+AH29+AI29</f>
        <v>80</v>
      </c>
      <c r="AK29" s="48">
        <v>0.24</v>
      </c>
      <c r="AL29" s="48">
        <f aca="true" t="shared" si="18" ref="AL29:AL35">ROUND((AJ29*AK29),3)</f>
        <v>19.2</v>
      </c>
      <c r="AM29" s="7">
        <f aca="true" t="shared" si="19" ref="AM29:AM35">AL29+AD29+Y29+T29+H29</f>
        <v>85.67500000000001</v>
      </c>
      <c r="AN29" s="20" t="s">
        <v>42</v>
      </c>
      <c r="AO29" s="3">
        <v>902</v>
      </c>
    </row>
    <row r="30" spans="1:41" ht="12.75">
      <c r="A30" s="3" t="s">
        <v>169</v>
      </c>
      <c r="B30" s="7">
        <f>'1.1'!H8</f>
        <v>28.572</v>
      </c>
      <c r="C30" s="7">
        <f>'1.2'!G8</f>
        <v>35.714</v>
      </c>
      <c r="D30" s="7">
        <f>'1.3'!H8</f>
        <v>0</v>
      </c>
      <c r="E30" s="7">
        <f>'1.4'!H8</f>
        <v>35.321</v>
      </c>
      <c r="F30" s="48">
        <f t="shared" si="9"/>
        <v>99.607</v>
      </c>
      <c r="G30" s="48">
        <v>0.24</v>
      </c>
      <c r="H30" s="48">
        <f t="shared" si="10"/>
        <v>23.906</v>
      </c>
      <c r="I30" s="7">
        <f>'2.1'!H8</f>
        <v>7.96</v>
      </c>
      <c r="J30" s="7">
        <f>'2.2'!L8</f>
        <v>15</v>
      </c>
      <c r="K30" s="7">
        <f>'2.3'!E33</f>
        <v>19.278</v>
      </c>
      <c r="L30" s="7">
        <f>'2.4'!H8</f>
        <v>9</v>
      </c>
      <c r="M30" s="7">
        <f>'2.5'!H8</f>
        <v>3.76</v>
      </c>
      <c r="N30" s="7">
        <f>'2.6'!G8</f>
        <v>8</v>
      </c>
      <c r="O30" s="7">
        <f>'2.7'!F8</f>
        <v>3.916</v>
      </c>
      <c r="P30" s="7">
        <f>'2.8'!F8</f>
        <v>16</v>
      </c>
      <c r="Q30" s="7">
        <f>'2.9'!H8</f>
        <v>0</v>
      </c>
      <c r="R30" s="48">
        <f t="shared" si="11"/>
        <v>82.914</v>
      </c>
      <c r="S30" s="48">
        <v>0.24</v>
      </c>
      <c r="T30" s="48">
        <f t="shared" si="12"/>
        <v>19.899</v>
      </c>
      <c r="U30" s="7">
        <f>'3.1'!H8</f>
        <v>59.28</v>
      </c>
      <c r="V30" s="7">
        <f>'3.2'!G8</f>
        <v>40</v>
      </c>
      <c r="W30" s="48">
        <f t="shared" si="13"/>
        <v>99.28</v>
      </c>
      <c r="X30" s="48">
        <v>0.04</v>
      </c>
      <c r="Y30" s="48">
        <f t="shared" si="14"/>
        <v>3.971</v>
      </c>
      <c r="Z30" s="7">
        <f>'4.1'!F8</f>
        <v>30</v>
      </c>
      <c r="AA30" s="7">
        <f>'4.2'!F8</f>
        <v>70</v>
      </c>
      <c r="AB30" s="48">
        <f t="shared" si="15"/>
        <v>100</v>
      </c>
      <c r="AC30" s="48">
        <v>0.24</v>
      </c>
      <c r="AD30" s="48">
        <f t="shared" si="16"/>
        <v>24</v>
      </c>
      <c r="AE30" s="7">
        <f>'5.1'!F8</f>
        <v>25</v>
      </c>
      <c r="AF30" s="7">
        <f>'5.2'!H8</f>
        <v>25</v>
      </c>
      <c r="AG30" s="7">
        <f>'5.3'!F8</f>
        <v>25</v>
      </c>
      <c r="AH30" s="7">
        <f>'5.4'!N8</f>
        <v>25</v>
      </c>
      <c r="AI30" s="7">
        <f>'5.5'!F8</f>
        <v>0</v>
      </c>
      <c r="AJ30" s="48">
        <f t="shared" si="17"/>
        <v>100</v>
      </c>
      <c r="AK30" s="48">
        <v>0.24</v>
      </c>
      <c r="AL30" s="48">
        <f t="shared" si="18"/>
        <v>24</v>
      </c>
      <c r="AM30" s="7">
        <f t="shared" si="19"/>
        <v>95.77600000000001</v>
      </c>
      <c r="AN30" s="20" t="s">
        <v>37</v>
      </c>
      <c r="AO30" s="3">
        <v>910</v>
      </c>
    </row>
    <row r="31" spans="1:41" ht="12.75">
      <c r="A31" s="3" t="s">
        <v>52</v>
      </c>
      <c r="B31" s="7">
        <f>'1.1'!H9</f>
        <v>20</v>
      </c>
      <c r="C31" s="7">
        <f>'1.2'!G9</f>
        <v>25</v>
      </c>
      <c r="D31" s="7">
        <f>'1.3'!H9</f>
        <v>7.41</v>
      </c>
      <c r="E31" s="7">
        <f>'1.4'!H9</f>
        <v>24.9</v>
      </c>
      <c r="F31" s="48">
        <f t="shared" si="9"/>
        <v>77.31</v>
      </c>
      <c r="G31" s="48">
        <v>0.24</v>
      </c>
      <c r="H31" s="48">
        <f t="shared" si="10"/>
        <v>18.554</v>
      </c>
      <c r="I31" s="7">
        <f>'2.1'!H9</f>
        <v>8</v>
      </c>
      <c r="J31" s="7">
        <f>'2.2'!L9</f>
        <v>15</v>
      </c>
      <c r="K31" s="7">
        <f>'2.3'!E34</f>
        <v>20.034</v>
      </c>
      <c r="L31" s="7">
        <f>'2.4'!H9</f>
        <v>9</v>
      </c>
      <c r="M31" s="7">
        <f>'2.5'!H9</f>
        <v>0</v>
      </c>
      <c r="N31" s="7">
        <f>'2.6'!G9</f>
        <v>8</v>
      </c>
      <c r="O31" s="7">
        <f>'2.7'!F9</f>
        <v>3</v>
      </c>
      <c r="P31" s="7">
        <f>'2.8'!F9</f>
        <v>16</v>
      </c>
      <c r="Q31" s="7">
        <f>'2.9'!H9</f>
        <v>15</v>
      </c>
      <c r="R31" s="48">
        <f t="shared" si="11"/>
        <v>94.03399999999999</v>
      </c>
      <c r="S31" s="48">
        <v>0.24</v>
      </c>
      <c r="T31" s="48">
        <f t="shared" si="12"/>
        <v>22.568</v>
      </c>
      <c r="U31" s="7">
        <f>'3.1'!H9</f>
        <v>60</v>
      </c>
      <c r="V31" s="7">
        <f>'3.2'!G9</f>
        <v>40</v>
      </c>
      <c r="W31" s="48">
        <f t="shared" si="13"/>
        <v>100</v>
      </c>
      <c r="X31" s="48">
        <v>0.04</v>
      </c>
      <c r="Y31" s="48">
        <f t="shared" si="14"/>
        <v>4</v>
      </c>
      <c r="Z31" s="7">
        <f>'4.1'!F9</f>
        <v>30</v>
      </c>
      <c r="AA31" s="7">
        <f>'4.2'!F9</f>
        <v>70</v>
      </c>
      <c r="AB31" s="48">
        <f t="shared" si="15"/>
        <v>100</v>
      </c>
      <c r="AC31" s="48">
        <v>0.24</v>
      </c>
      <c r="AD31" s="48">
        <f t="shared" si="16"/>
        <v>24</v>
      </c>
      <c r="AE31" s="7">
        <f>'5.1'!F9</f>
        <v>20</v>
      </c>
      <c r="AF31" s="7">
        <f>'5.2'!H9</f>
        <v>0</v>
      </c>
      <c r="AG31" s="7">
        <f>'5.3'!F9</f>
        <v>20</v>
      </c>
      <c r="AH31" s="7">
        <f>'5.4'!N9</f>
        <v>20</v>
      </c>
      <c r="AI31" s="7">
        <f>'5.5'!F9</f>
        <v>20</v>
      </c>
      <c r="AJ31" s="48">
        <f t="shared" si="17"/>
        <v>80</v>
      </c>
      <c r="AK31" s="48">
        <v>0.24</v>
      </c>
      <c r="AL31" s="48">
        <f t="shared" si="18"/>
        <v>19.2</v>
      </c>
      <c r="AM31" s="7">
        <f t="shared" si="19"/>
        <v>88.322</v>
      </c>
      <c r="AN31" s="20" t="s">
        <v>39</v>
      </c>
      <c r="AO31" s="3">
        <v>925</v>
      </c>
    </row>
    <row r="32" spans="1:41" ht="12.75">
      <c r="A32" s="3" t="s">
        <v>53</v>
      </c>
      <c r="B32" s="7">
        <f>'1.1'!H10</f>
        <v>20</v>
      </c>
      <c r="C32" s="7">
        <f>'1.2'!G10</f>
        <v>0</v>
      </c>
      <c r="D32" s="7">
        <f>'1.3'!H10</f>
        <v>1.23</v>
      </c>
      <c r="E32" s="7">
        <f>'1.4'!H10</f>
        <v>24.625</v>
      </c>
      <c r="F32" s="48">
        <f t="shared" si="9"/>
        <v>45.855000000000004</v>
      </c>
      <c r="G32" s="48">
        <v>0.24</v>
      </c>
      <c r="H32" s="48">
        <f t="shared" si="10"/>
        <v>11.005</v>
      </c>
      <c r="I32" s="7">
        <f>'2.1'!H10</f>
        <v>8</v>
      </c>
      <c r="J32" s="7">
        <f>'2.2'!L10</f>
        <v>15</v>
      </c>
      <c r="K32" s="7">
        <f>'2.3'!E35</f>
        <v>20.454</v>
      </c>
      <c r="L32" s="7">
        <f>'2.4'!H10</f>
        <v>9</v>
      </c>
      <c r="M32" s="7">
        <f>'2.5'!H10</f>
        <v>3.456</v>
      </c>
      <c r="N32" s="7">
        <f>'2.6'!G10</f>
        <v>8</v>
      </c>
      <c r="O32" s="7">
        <f>'2.7'!F10</f>
        <v>3.252</v>
      </c>
      <c r="P32" s="7">
        <f>'2.8'!F10</f>
        <v>16</v>
      </c>
      <c r="Q32" s="7">
        <f>'2.9'!H10</f>
        <v>15</v>
      </c>
      <c r="R32" s="48">
        <f t="shared" si="11"/>
        <v>98.162</v>
      </c>
      <c r="S32" s="48">
        <v>0.24</v>
      </c>
      <c r="T32" s="48">
        <f t="shared" si="12"/>
        <v>23.559</v>
      </c>
      <c r="U32" s="7">
        <f>'3.1'!H10</f>
        <v>59.94</v>
      </c>
      <c r="V32" s="7">
        <f>'3.2'!G10</f>
        <v>40</v>
      </c>
      <c r="W32" s="48">
        <f t="shared" si="13"/>
        <v>99.94</v>
      </c>
      <c r="X32" s="48">
        <v>0.04</v>
      </c>
      <c r="Y32" s="48">
        <f t="shared" si="14"/>
        <v>3.998</v>
      </c>
      <c r="Z32" s="7">
        <f>'4.1'!F10</f>
        <v>30</v>
      </c>
      <c r="AA32" s="7">
        <f>'4.2'!F10</f>
        <v>70</v>
      </c>
      <c r="AB32" s="48">
        <f t="shared" si="15"/>
        <v>100</v>
      </c>
      <c r="AC32" s="48">
        <v>0.24</v>
      </c>
      <c r="AD32" s="48">
        <f t="shared" si="16"/>
        <v>24</v>
      </c>
      <c r="AE32" s="7">
        <f>'5.1'!F10</f>
        <v>20</v>
      </c>
      <c r="AF32" s="7">
        <f>'5.2'!H10</f>
        <v>20</v>
      </c>
      <c r="AG32" s="7">
        <f>'5.3'!F10</f>
        <v>20</v>
      </c>
      <c r="AH32" s="7">
        <f>'5.4'!N10</f>
        <v>20</v>
      </c>
      <c r="AI32" s="7">
        <f>'5.5'!F10</f>
        <v>20</v>
      </c>
      <c r="AJ32" s="48">
        <f t="shared" si="17"/>
        <v>100</v>
      </c>
      <c r="AK32" s="48">
        <v>0.24</v>
      </c>
      <c r="AL32" s="48">
        <f t="shared" si="18"/>
        <v>24</v>
      </c>
      <c r="AM32" s="7">
        <f t="shared" si="19"/>
        <v>86.562</v>
      </c>
      <c r="AN32" s="20" t="s">
        <v>40</v>
      </c>
      <c r="AO32" s="3">
        <v>926</v>
      </c>
    </row>
    <row r="33" spans="1:41" ht="12.75">
      <c r="A33" s="3" t="s">
        <v>55</v>
      </c>
      <c r="B33" s="7">
        <f>'1.1'!H11</f>
        <v>20</v>
      </c>
      <c r="C33" s="7">
        <f>'1.2'!G11</f>
        <v>0</v>
      </c>
      <c r="D33" s="7">
        <f>'1.3'!H11</f>
        <v>4.11</v>
      </c>
      <c r="E33" s="7">
        <f>'1.4'!H11</f>
        <v>24.5</v>
      </c>
      <c r="F33" s="48">
        <f t="shared" si="9"/>
        <v>48.61</v>
      </c>
      <c r="G33" s="48">
        <v>0.24</v>
      </c>
      <c r="H33" s="48">
        <f t="shared" si="10"/>
        <v>11.666</v>
      </c>
      <c r="I33" s="7">
        <f>'2.1'!H11</f>
        <v>0</v>
      </c>
      <c r="J33" s="7">
        <f>'2.2'!L11</f>
        <v>15</v>
      </c>
      <c r="K33" s="7">
        <f>'2.3'!E36</f>
        <v>18.753</v>
      </c>
      <c r="L33" s="7">
        <f>'2.4'!H11</f>
        <v>9</v>
      </c>
      <c r="M33" s="7">
        <f>'2.5'!H11</f>
        <v>3.736</v>
      </c>
      <c r="N33" s="7">
        <f>'2.6'!G11</f>
        <v>8</v>
      </c>
      <c r="O33" s="7">
        <f>'2.7'!F11</f>
        <v>3.416</v>
      </c>
      <c r="P33" s="7">
        <f>'2.8'!F11</f>
        <v>16</v>
      </c>
      <c r="Q33" s="7">
        <f>'2.9'!H11</f>
        <v>15</v>
      </c>
      <c r="R33" s="48">
        <f t="shared" si="11"/>
        <v>88.905</v>
      </c>
      <c r="S33" s="48">
        <v>0.24</v>
      </c>
      <c r="T33" s="48">
        <f t="shared" si="12"/>
        <v>21.337</v>
      </c>
      <c r="U33" s="7">
        <f>'3.1'!H11</f>
        <v>59.94</v>
      </c>
      <c r="V33" s="7">
        <f>'3.2'!G11</f>
        <v>40</v>
      </c>
      <c r="W33" s="48">
        <f t="shared" si="13"/>
        <v>99.94</v>
      </c>
      <c r="X33" s="48">
        <v>0.04</v>
      </c>
      <c r="Y33" s="48">
        <f t="shared" si="14"/>
        <v>3.998</v>
      </c>
      <c r="Z33" s="7">
        <f>'4.1'!F11</f>
        <v>30</v>
      </c>
      <c r="AA33" s="7">
        <f>'4.2'!F11</f>
        <v>70</v>
      </c>
      <c r="AB33" s="48">
        <f t="shared" si="15"/>
        <v>100</v>
      </c>
      <c r="AC33" s="48">
        <v>0.24</v>
      </c>
      <c r="AD33" s="48">
        <f t="shared" si="16"/>
        <v>24</v>
      </c>
      <c r="AE33" s="7">
        <f>'5.1'!F11</f>
        <v>20</v>
      </c>
      <c r="AF33" s="7">
        <f>'5.2'!H11</f>
        <v>20</v>
      </c>
      <c r="AG33" s="7">
        <f>'5.3'!F11</f>
        <v>20</v>
      </c>
      <c r="AH33" s="7">
        <f>'5.4'!N11</f>
        <v>20</v>
      </c>
      <c r="AI33" s="7">
        <f>'5.5'!F11</f>
        <v>0</v>
      </c>
      <c r="AJ33" s="48">
        <f t="shared" si="17"/>
        <v>80</v>
      </c>
      <c r="AK33" s="48">
        <v>0.24</v>
      </c>
      <c r="AL33" s="48">
        <f t="shared" si="18"/>
        <v>19.2</v>
      </c>
      <c r="AM33" s="7">
        <f t="shared" si="19"/>
        <v>80.201</v>
      </c>
      <c r="AN33" s="20" t="s">
        <v>44</v>
      </c>
      <c r="AO33" s="3">
        <v>929</v>
      </c>
    </row>
    <row r="34" spans="1:41" ht="12.75">
      <c r="A34" s="3" t="s">
        <v>56</v>
      </c>
      <c r="B34" s="7">
        <f>'1.1'!H12</f>
        <v>20</v>
      </c>
      <c r="C34" s="7">
        <f>'1.2'!G12</f>
        <v>0</v>
      </c>
      <c r="D34" s="7">
        <f>'1.3'!H12</f>
        <v>19.38</v>
      </c>
      <c r="E34" s="7">
        <f>'1.4'!H12</f>
        <v>23.275</v>
      </c>
      <c r="F34" s="48">
        <f t="shared" si="9"/>
        <v>62.654999999999994</v>
      </c>
      <c r="G34" s="48">
        <v>0.24</v>
      </c>
      <c r="H34" s="48">
        <f t="shared" si="10"/>
        <v>15.037</v>
      </c>
      <c r="I34" s="7">
        <f>'2.1'!H12</f>
        <v>7.992</v>
      </c>
      <c r="J34" s="7">
        <f>'2.2'!L12</f>
        <v>15</v>
      </c>
      <c r="K34" s="7">
        <f>'2.3'!E37</f>
        <v>19.971</v>
      </c>
      <c r="L34" s="7">
        <f>'2.4'!H12</f>
        <v>9</v>
      </c>
      <c r="M34" s="7">
        <f>'2.5'!H12</f>
        <v>3.704</v>
      </c>
      <c r="N34" s="7">
        <f>'2.6'!G12</f>
        <v>8</v>
      </c>
      <c r="O34" s="7">
        <f>'2.7'!F12</f>
        <v>3.752</v>
      </c>
      <c r="P34" s="7">
        <f>'2.8'!F12</f>
        <v>16</v>
      </c>
      <c r="Q34" s="7">
        <f>'2.9'!H12</f>
        <v>15</v>
      </c>
      <c r="R34" s="48">
        <f t="shared" si="11"/>
        <v>98.41900000000001</v>
      </c>
      <c r="S34" s="48">
        <v>0.24</v>
      </c>
      <c r="T34" s="48">
        <f t="shared" si="12"/>
        <v>23.621</v>
      </c>
      <c r="U34" s="7">
        <f>'3.1'!H12</f>
        <v>60</v>
      </c>
      <c r="V34" s="7">
        <f>'3.2'!G12</f>
        <v>40</v>
      </c>
      <c r="W34" s="48">
        <f t="shared" si="13"/>
        <v>100</v>
      </c>
      <c r="X34" s="48">
        <v>0.04</v>
      </c>
      <c r="Y34" s="48">
        <f t="shared" si="14"/>
        <v>4</v>
      </c>
      <c r="Z34" s="7">
        <f>'4.1'!F12</f>
        <v>30</v>
      </c>
      <c r="AA34" s="7">
        <f>'4.2'!F12</f>
        <v>70</v>
      </c>
      <c r="AB34" s="48">
        <f t="shared" si="15"/>
        <v>100</v>
      </c>
      <c r="AC34" s="48">
        <v>0.24</v>
      </c>
      <c r="AD34" s="48">
        <f t="shared" si="16"/>
        <v>24</v>
      </c>
      <c r="AE34" s="7">
        <f>'5.1'!F12</f>
        <v>20</v>
      </c>
      <c r="AF34" s="7">
        <f>'5.2'!H12</f>
        <v>0</v>
      </c>
      <c r="AG34" s="7">
        <f>'5.3'!F12</f>
        <v>20</v>
      </c>
      <c r="AH34" s="7">
        <f>'5.4'!N12</f>
        <v>20</v>
      </c>
      <c r="AI34" s="7">
        <f>'5.5'!F12</f>
        <v>0</v>
      </c>
      <c r="AJ34" s="48">
        <f t="shared" si="17"/>
        <v>60</v>
      </c>
      <c r="AK34" s="48">
        <v>0.24</v>
      </c>
      <c r="AL34" s="48">
        <f t="shared" si="18"/>
        <v>14.4</v>
      </c>
      <c r="AM34" s="7">
        <f t="shared" si="19"/>
        <v>81.058</v>
      </c>
      <c r="AN34" s="20" t="s">
        <v>43</v>
      </c>
      <c r="AO34" s="3">
        <v>934</v>
      </c>
    </row>
    <row r="35" spans="1:41" ht="12.75">
      <c r="A35" s="3" t="s">
        <v>57</v>
      </c>
      <c r="B35" s="7">
        <f>'1.1'!H13</f>
        <v>28.572</v>
      </c>
      <c r="C35" s="7">
        <f>'1.2'!G13</f>
        <v>35.714</v>
      </c>
      <c r="D35" s="7">
        <f>'1.3'!H13</f>
        <v>0</v>
      </c>
      <c r="E35" s="7">
        <f>'1.4'!H13</f>
        <v>35.678</v>
      </c>
      <c r="F35" s="48">
        <f t="shared" si="9"/>
        <v>99.964</v>
      </c>
      <c r="G35" s="48">
        <v>0.24</v>
      </c>
      <c r="H35" s="48">
        <f t="shared" si="10"/>
        <v>23.991</v>
      </c>
      <c r="I35" s="7">
        <f>'2.1'!H13</f>
        <v>13.08</v>
      </c>
      <c r="J35" s="7">
        <f>'2.2'!L13</f>
        <v>0</v>
      </c>
      <c r="K35" s="7">
        <f>'2.3'!E38</f>
        <v>0</v>
      </c>
      <c r="L35" s="7">
        <f>'2.4'!H13</f>
        <v>15</v>
      </c>
      <c r="M35" s="7">
        <f>'2.5'!H13</f>
        <v>5.64</v>
      </c>
      <c r="N35" s="7">
        <f>'2.6'!G13</f>
        <v>13.333</v>
      </c>
      <c r="O35" s="7">
        <f>'2.7'!F13</f>
        <v>0</v>
      </c>
      <c r="P35" s="7">
        <f>'2.8'!F13</f>
        <v>26.667</v>
      </c>
      <c r="Q35" s="7">
        <f>'2.9'!H13</f>
        <v>25</v>
      </c>
      <c r="R35" s="48">
        <f t="shared" si="11"/>
        <v>98.72</v>
      </c>
      <c r="S35" s="48">
        <v>0.24</v>
      </c>
      <c r="T35" s="48">
        <f t="shared" si="12"/>
        <v>23.693</v>
      </c>
      <c r="U35" s="7">
        <f>'3.1'!H13</f>
        <v>58.86</v>
      </c>
      <c r="V35" s="7">
        <f>'3.2'!G13</f>
        <v>40</v>
      </c>
      <c r="W35" s="48">
        <f t="shared" si="13"/>
        <v>98.86</v>
      </c>
      <c r="X35" s="48">
        <v>0.04</v>
      </c>
      <c r="Y35" s="48">
        <f t="shared" si="14"/>
        <v>3.954</v>
      </c>
      <c r="Z35" s="7">
        <f>'4.1'!F13</f>
        <v>30</v>
      </c>
      <c r="AA35" s="7">
        <f>'4.2'!F13</f>
        <v>70</v>
      </c>
      <c r="AB35" s="48">
        <f t="shared" si="15"/>
        <v>100</v>
      </c>
      <c r="AC35" s="48">
        <v>0.24</v>
      </c>
      <c r="AD35" s="48">
        <f t="shared" si="16"/>
        <v>24</v>
      </c>
      <c r="AE35" s="7">
        <f>'5.1'!F13</f>
        <v>25</v>
      </c>
      <c r="AF35" s="7">
        <f>'5.2'!H13</f>
        <v>0</v>
      </c>
      <c r="AG35" s="7">
        <f>'5.3'!F13</f>
        <v>25</v>
      </c>
      <c r="AH35" s="7">
        <f>'5.4'!N13</f>
        <v>25</v>
      </c>
      <c r="AI35" s="7">
        <f>'5.5'!F13</f>
        <v>0</v>
      </c>
      <c r="AJ35" s="48">
        <f t="shared" si="17"/>
        <v>75</v>
      </c>
      <c r="AK35" s="48">
        <v>0.24</v>
      </c>
      <c r="AL35" s="48">
        <f t="shared" si="18"/>
        <v>18</v>
      </c>
      <c r="AM35" s="7">
        <f t="shared" si="19"/>
        <v>93.638</v>
      </c>
      <c r="AN35" s="20" t="s">
        <v>41</v>
      </c>
      <c r="AO35" s="3">
        <v>953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AV38"/>
  <sheetViews>
    <sheetView zoomScalePageLayoutView="0" workbookViewId="0" topLeftCell="A16">
      <selection activeCell="A33" sqref="A33:IV33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  <col min="39" max="40" width="13.8515625" style="0" bestFit="1" customWidth="1"/>
  </cols>
  <sheetData>
    <row r="2" spans="2:38" ht="15.75">
      <c r="B2" s="100" t="s">
        <v>88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35"/>
    </row>
    <row r="5" spans="2:48" ht="12.75">
      <c r="B5" s="102" t="s">
        <v>48</v>
      </c>
      <c r="C5" s="110" t="s">
        <v>87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8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2:38" ht="12.75">
      <c r="B6" s="103"/>
      <c r="C6" s="110" t="s">
        <v>73</v>
      </c>
      <c r="D6" s="110"/>
      <c r="E6" s="111"/>
      <c r="F6" s="110" t="s">
        <v>74</v>
      </c>
      <c r="G6" s="110"/>
      <c r="H6" s="111"/>
      <c r="I6" s="110" t="s">
        <v>75</v>
      </c>
      <c r="J6" s="110"/>
      <c r="K6" s="111"/>
      <c r="L6" s="110" t="s">
        <v>76</v>
      </c>
      <c r="M6" s="110"/>
      <c r="N6" s="111"/>
      <c r="O6" s="105" t="s">
        <v>79</v>
      </c>
      <c r="P6" s="105"/>
      <c r="Q6" s="106"/>
      <c r="R6" s="105" t="s">
        <v>80</v>
      </c>
      <c r="S6" s="105"/>
      <c r="T6" s="106"/>
      <c r="U6" s="105" t="s">
        <v>77</v>
      </c>
      <c r="V6" s="105"/>
      <c r="W6" s="106"/>
      <c r="X6" s="105" t="s">
        <v>78</v>
      </c>
      <c r="Y6" s="105"/>
      <c r="Z6" s="106"/>
      <c r="AA6" s="105" t="s">
        <v>81</v>
      </c>
      <c r="AB6" s="105"/>
      <c r="AC6" s="106"/>
      <c r="AD6" s="105" t="s">
        <v>82</v>
      </c>
      <c r="AE6" s="105"/>
      <c r="AF6" s="106"/>
      <c r="AG6" s="105" t="s">
        <v>83</v>
      </c>
      <c r="AH6" s="105"/>
      <c r="AI6" s="106"/>
      <c r="AJ6" s="107" t="s">
        <v>84</v>
      </c>
      <c r="AK6" s="108"/>
      <c r="AL6" s="109"/>
    </row>
    <row r="7" spans="2:38" ht="25.5">
      <c r="B7" s="104"/>
      <c r="C7" s="8" t="s">
        <v>85</v>
      </c>
      <c r="D7" s="8" t="s">
        <v>86</v>
      </c>
      <c r="E7" s="8" t="s">
        <v>134</v>
      </c>
      <c r="F7" s="8" t="s">
        <v>85</v>
      </c>
      <c r="G7" s="8" t="s">
        <v>86</v>
      </c>
      <c r="H7" s="8" t="s">
        <v>134</v>
      </c>
      <c r="I7" s="8" t="s">
        <v>85</v>
      </c>
      <c r="J7" s="8" t="s">
        <v>86</v>
      </c>
      <c r="K7" s="8" t="s">
        <v>134</v>
      </c>
      <c r="L7" s="8" t="s">
        <v>85</v>
      </c>
      <c r="M7" s="8" t="s">
        <v>86</v>
      </c>
      <c r="N7" s="8" t="s">
        <v>134</v>
      </c>
      <c r="O7" s="8" t="s">
        <v>85</v>
      </c>
      <c r="P7" s="8" t="s">
        <v>86</v>
      </c>
      <c r="Q7" s="8" t="s">
        <v>134</v>
      </c>
      <c r="R7" s="8" t="s">
        <v>85</v>
      </c>
      <c r="S7" s="8" t="s">
        <v>86</v>
      </c>
      <c r="T7" s="8" t="s">
        <v>134</v>
      </c>
      <c r="U7" s="8" t="s">
        <v>85</v>
      </c>
      <c r="V7" s="8" t="s">
        <v>86</v>
      </c>
      <c r="W7" s="8" t="s">
        <v>134</v>
      </c>
      <c r="X7" s="8" t="s">
        <v>85</v>
      </c>
      <c r="Y7" s="8" t="s">
        <v>86</v>
      </c>
      <c r="Z7" s="8" t="s">
        <v>134</v>
      </c>
      <c r="AA7" s="8" t="s">
        <v>85</v>
      </c>
      <c r="AB7" s="8" t="s">
        <v>86</v>
      </c>
      <c r="AC7" s="8" t="s">
        <v>134</v>
      </c>
      <c r="AD7" s="8" t="s">
        <v>85</v>
      </c>
      <c r="AE7" s="8" t="s">
        <v>86</v>
      </c>
      <c r="AF7" s="8" t="s">
        <v>134</v>
      </c>
      <c r="AG7" s="8" t="s">
        <v>85</v>
      </c>
      <c r="AH7" s="8" t="s">
        <v>86</v>
      </c>
      <c r="AI7" s="8" t="s">
        <v>134</v>
      </c>
      <c r="AJ7" s="8" t="s">
        <v>85</v>
      </c>
      <c r="AK7" s="8" t="s">
        <v>86</v>
      </c>
      <c r="AL7" s="8" t="s">
        <v>134</v>
      </c>
    </row>
    <row r="8" spans="2:40" ht="12.75">
      <c r="B8" s="39" t="s">
        <v>49</v>
      </c>
      <c r="C8" s="36">
        <v>51100</v>
      </c>
      <c r="D8" s="36">
        <v>38031.1</v>
      </c>
      <c r="E8" s="36">
        <f>D8/C8</f>
        <v>0.7442485322896282</v>
      </c>
      <c r="F8" s="36">
        <v>60800</v>
      </c>
      <c r="G8" s="36">
        <v>54739.96</v>
      </c>
      <c r="H8" s="36">
        <f>G8/F8</f>
        <v>0.9003282894736842</v>
      </c>
      <c r="I8" s="36">
        <v>49000</v>
      </c>
      <c r="J8" s="36">
        <v>49624.46</v>
      </c>
      <c r="K8" s="36">
        <f>J8/I8</f>
        <v>1.012744081632653</v>
      </c>
      <c r="L8" s="36">
        <v>57100</v>
      </c>
      <c r="M8" s="36">
        <v>47777.48</v>
      </c>
      <c r="N8" s="36">
        <f>M8/L8</f>
        <v>0.8367334500875657</v>
      </c>
      <c r="O8" s="36">
        <v>84300</v>
      </c>
      <c r="P8" s="36">
        <v>92207.07</v>
      </c>
      <c r="Q8" s="23">
        <f>P8/O8</f>
        <v>1.093796797153025</v>
      </c>
      <c r="R8" s="36">
        <v>34100</v>
      </c>
      <c r="S8" s="36">
        <v>25106.69</v>
      </c>
      <c r="T8" s="23">
        <f>S8/R8</f>
        <v>0.736266568914956</v>
      </c>
      <c r="U8" s="36">
        <v>44200</v>
      </c>
      <c r="V8" s="36">
        <v>47718.61</v>
      </c>
      <c r="W8" s="23">
        <f>V8/U8</f>
        <v>1.0796065610859729</v>
      </c>
      <c r="X8" s="36">
        <v>112600</v>
      </c>
      <c r="Y8" s="36">
        <v>48898.53</v>
      </c>
      <c r="Z8" s="23">
        <f>Y8/X8</f>
        <v>0.43426758436944934</v>
      </c>
      <c r="AA8" s="36">
        <v>20300</v>
      </c>
      <c r="AB8" s="36">
        <v>55413.38</v>
      </c>
      <c r="AC8" s="36">
        <f>AB8/AA8</f>
        <v>2.7297231527093593</v>
      </c>
      <c r="AD8" s="36">
        <v>30200</v>
      </c>
      <c r="AE8" s="36">
        <v>53796.02</v>
      </c>
      <c r="AF8" s="23">
        <f>AE8/AD8</f>
        <v>1.7813251655629139</v>
      </c>
      <c r="AG8" s="36">
        <v>33800</v>
      </c>
      <c r="AH8" s="36">
        <v>52289.46</v>
      </c>
      <c r="AI8" s="23">
        <f>AH8/AG8</f>
        <v>1.5470254437869821</v>
      </c>
      <c r="AJ8" s="36">
        <v>63800</v>
      </c>
      <c r="AK8" s="42">
        <v>69108.6</v>
      </c>
      <c r="AL8" s="24">
        <f>AK8/AJ8</f>
        <v>1.0832068965517243</v>
      </c>
      <c r="AM8" s="37">
        <f aca="true" t="shared" si="0" ref="AM8:AN16">C8+F8+I8+L8+O8+R8+U8+X8+AA8+AD8+AG8+AJ8</f>
        <v>641300</v>
      </c>
      <c r="AN8" s="37">
        <f t="shared" si="0"/>
        <v>634711.36</v>
      </c>
    </row>
    <row r="9" spans="2:40" ht="12.75">
      <c r="B9" s="39" t="s">
        <v>50</v>
      </c>
      <c r="C9" s="38">
        <v>5939800</v>
      </c>
      <c r="D9" s="38">
        <v>4750319.89</v>
      </c>
      <c r="E9" s="36">
        <f aca="true" t="shared" si="1" ref="E9:E16">D9/C9</f>
        <v>0.7997440806087747</v>
      </c>
      <c r="F9" s="38">
        <v>6219600</v>
      </c>
      <c r="G9" s="38">
        <v>5876235.64</v>
      </c>
      <c r="H9" s="36">
        <f aca="true" t="shared" si="2" ref="H9:H16">G9/F9</f>
        <v>0.9447931764100584</v>
      </c>
      <c r="I9" s="38">
        <v>8160081</v>
      </c>
      <c r="J9" s="38">
        <v>7165903.05</v>
      </c>
      <c r="K9" s="36">
        <f aca="true" t="shared" si="3" ref="K9:K16">J9/I9</f>
        <v>0.8781656762965956</v>
      </c>
      <c r="L9" s="38">
        <v>7964712.41</v>
      </c>
      <c r="M9" s="38">
        <v>6894569.09</v>
      </c>
      <c r="N9" s="36">
        <f aca="true" t="shared" si="4" ref="N9:N16">M9/L9</f>
        <v>0.8656394274002418</v>
      </c>
      <c r="O9" s="38">
        <v>6278500</v>
      </c>
      <c r="P9" s="38">
        <v>6655288.66</v>
      </c>
      <c r="Q9" s="23">
        <f aca="true" t="shared" si="5" ref="Q9:Q16">P9/O9</f>
        <v>1.060012528470176</v>
      </c>
      <c r="R9" s="38">
        <v>5706104.55</v>
      </c>
      <c r="S9" s="38">
        <v>5899334.43</v>
      </c>
      <c r="T9" s="23">
        <f aca="true" t="shared" si="6" ref="T9:T16">S9/R9</f>
        <v>1.0338637118031775</v>
      </c>
      <c r="U9" s="38">
        <v>8591099</v>
      </c>
      <c r="V9" s="38">
        <v>8388428.01</v>
      </c>
      <c r="W9" s="23">
        <f aca="true" t="shared" si="7" ref="W9:W16">V9/U9</f>
        <v>0.9764091893249047</v>
      </c>
      <c r="X9" s="38">
        <v>9324400</v>
      </c>
      <c r="Y9" s="38">
        <v>8359806.34</v>
      </c>
      <c r="Z9" s="23">
        <f aca="true" t="shared" si="8" ref="Z9:Z16">Y9/X9</f>
        <v>0.8965516644502595</v>
      </c>
      <c r="AA9" s="38">
        <v>7408927.15</v>
      </c>
      <c r="AB9" s="38">
        <v>7361378.04</v>
      </c>
      <c r="AC9" s="36">
        <f aca="true" t="shared" si="9" ref="AC9:AC16">AB9/AA9</f>
        <v>0.9935821868622369</v>
      </c>
      <c r="AD9" s="38">
        <v>5827956.09</v>
      </c>
      <c r="AE9" s="38">
        <v>6822365</v>
      </c>
      <c r="AF9" s="23">
        <f aca="true" t="shared" si="10" ref="AF9:AF16">AE9/AD9</f>
        <v>1.1706273854235576</v>
      </c>
      <c r="AG9" s="38">
        <v>4923400</v>
      </c>
      <c r="AH9" s="38">
        <v>6183184.07</v>
      </c>
      <c r="AI9" s="23">
        <f aca="true" t="shared" si="11" ref="AI9:AI16">AH9/AG9</f>
        <v>1.2558768473006459</v>
      </c>
      <c r="AJ9" s="38">
        <v>11540019.8</v>
      </c>
      <c r="AK9" s="42">
        <v>11146717.67</v>
      </c>
      <c r="AL9" s="24">
        <f aca="true" t="shared" si="12" ref="AL9:AL16">AK9/AJ9</f>
        <v>0.9659184180949152</v>
      </c>
      <c r="AM9" s="37">
        <f t="shared" si="0"/>
        <v>87884599.99999999</v>
      </c>
      <c r="AN9" s="37">
        <f t="shared" si="0"/>
        <v>85503529.89</v>
      </c>
    </row>
    <row r="10" spans="2:40" ht="12.75">
      <c r="B10" s="39" t="s">
        <v>169</v>
      </c>
      <c r="C10" s="38">
        <v>177300</v>
      </c>
      <c r="D10" s="38">
        <v>171543.84</v>
      </c>
      <c r="E10" s="36">
        <f t="shared" si="1"/>
        <v>0.9675343485617597</v>
      </c>
      <c r="F10" s="38">
        <v>177300</v>
      </c>
      <c r="G10" s="38">
        <v>165047.16</v>
      </c>
      <c r="H10" s="36">
        <f t="shared" si="2"/>
        <v>0.9308920473773266</v>
      </c>
      <c r="I10" s="38">
        <v>176100</v>
      </c>
      <c r="J10" s="38">
        <v>170479.37</v>
      </c>
      <c r="K10" s="36">
        <f t="shared" si="3"/>
        <v>0.9680827370812038</v>
      </c>
      <c r="L10" s="38">
        <v>184000</v>
      </c>
      <c r="M10" s="38">
        <v>167187.19</v>
      </c>
      <c r="N10" s="36">
        <f t="shared" si="4"/>
        <v>0.9086260326086957</v>
      </c>
      <c r="O10" s="38">
        <v>269000</v>
      </c>
      <c r="P10" s="38">
        <v>287950.52</v>
      </c>
      <c r="Q10" s="23">
        <f t="shared" si="5"/>
        <v>1.070448029739777</v>
      </c>
      <c r="R10" s="38">
        <v>190900</v>
      </c>
      <c r="S10" s="38">
        <v>152772.61</v>
      </c>
      <c r="T10" s="23">
        <f t="shared" si="6"/>
        <v>0.8002755893137767</v>
      </c>
      <c r="U10" s="38">
        <v>214900</v>
      </c>
      <c r="V10" s="38">
        <v>167139.69</v>
      </c>
      <c r="W10" s="23">
        <f t="shared" si="7"/>
        <v>0.7777556537924616</v>
      </c>
      <c r="X10" s="38">
        <v>212000</v>
      </c>
      <c r="Y10" s="38">
        <v>193700.4</v>
      </c>
      <c r="Z10" s="23">
        <f t="shared" si="8"/>
        <v>0.9136811320754716</v>
      </c>
      <c r="AA10" s="38">
        <v>145200</v>
      </c>
      <c r="AB10" s="38">
        <v>109462.85</v>
      </c>
      <c r="AC10" s="36">
        <f t="shared" si="9"/>
        <v>0.7538763774104683</v>
      </c>
      <c r="AD10" s="38">
        <v>147700</v>
      </c>
      <c r="AE10" s="38">
        <v>218551.85</v>
      </c>
      <c r="AF10" s="23">
        <f t="shared" si="10"/>
        <v>1.4797010832769126</v>
      </c>
      <c r="AG10" s="38">
        <v>131500</v>
      </c>
      <c r="AH10" s="38">
        <v>185365.94</v>
      </c>
      <c r="AI10" s="23">
        <f t="shared" si="11"/>
        <v>1.4096269201520912</v>
      </c>
      <c r="AJ10" s="38">
        <v>191000</v>
      </c>
      <c r="AK10" s="42">
        <v>220764.47</v>
      </c>
      <c r="AL10" s="24">
        <f t="shared" si="12"/>
        <v>1.1558349214659687</v>
      </c>
      <c r="AM10" s="37">
        <f t="shared" si="0"/>
        <v>2216900</v>
      </c>
      <c r="AN10" s="37">
        <f t="shared" si="0"/>
        <v>2209965.89</v>
      </c>
    </row>
    <row r="11" spans="2:40" ht="12.75">
      <c r="B11" s="39" t="s">
        <v>52</v>
      </c>
      <c r="C11" s="38">
        <v>16051400</v>
      </c>
      <c r="D11" s="38">
        <v>15754428.71</v>
      </c>
      <c r="E11" s="36">
        <f t="shared" si="1"/>
        <v>0.9814987297058201</v>
      </c>
      <c r="F11" s="38">
        <v>14740300.19</v>
      </c>
      <c r="G11" s="38">
        <v>14859927.25</v>
      </c>
      <c r="H11" s="36">
        <f t="shared" si="2"/>
        <v>1.0081156461169738</v>
      </c>
      <c r="I11" s="38">
        <v>11827559</v>
      </c>
      <c r="J11" s="38">
        <v>11773180.13</v>
      </c>
      <c r="K11" s="36">
        <f t="shared" si="3"/>
        <v>0.9954023590159221</v>
      </c>
      <c r="L11" s="38">
        <v>13212700</v>
      </c>
      <c r="M11" s="38">
        <v>12691968.96</v>
      </c>
      <c r="N11" s="36">
        <f t="shared" si="4"/>
        <v>0.9605885973343828</v>
      </c>
      <c r="O11" s="38">
        <v>8852300.27</v>
      </c>
      <c r="P11" s="38">
        <v>8539438.72</v>
      </c>
      <c r="Q11" s="23">
        <f t="shared" si="5"/>
        <v>0.9646575985385097</v>
      </c>
      <c r="R11" s="38">
        <v>13605338.82</v>
      </c>
      <c r="S11" s="38">
        <v>14116363.2</v>
      </c>
      <c r="T11" s="23">
        <f t="shared" si="6"/>
        <v>1.037560577267564</v>
      </c>
      <c r="U11" s="38">
        <v>16182459.01</v>
      </c>
      <c r="V11" s="38">
        <v>13225677.03</v>
      </c>
      <c r="W11" s="23">
        <f t="shared" si="7"/>
        <v>0.8172847539318439</v>
      </c>
      <c r="X11" s="38">
        <v>5160200</v>
      </c>
      <c r="Y11" s="38">
        <v>6466233.5</v>
      </c>
      <c r="Z11" s="23">
        <f t="shared" si="8"/>
        <v>1.253097457462889</v>
      </c>
      <c r="AA11" s="38">
        <v>9746300</v>
      </c>
      <c r="AB11" s="38">
        <v>10434021.74</v>
      </c>
      <c r="AC11" s="36">
        <f t="shared" si="9"/>
        <v>1.070562340580528</v>
      </c>
      <c r="AD11" s="38">
        <v>12279900</v>
      </c>
      <c r="AE11" s="38">
        <v>11453310.28</v>
      </c>
      <c r="AF11" s="23">
        <f t="shared" si="10"/>
        <v>0.9326875854037899</v>
      </c>
      <c r="AG11" s="38">
        <v>9759021.25</v>
      </c>
      <c r="AH11" s="38">
        <v>7831150.63</v>
      </c>
      <c r="AI11" s="23">
        <f t="shared" si="11"/>
        <v>0.8024524621257485</v>
      </c>
      <c r="AJ11" s="38">
        <v>13675521.46</v>
      </c>
      <c r="AK11" s="42">
        <v>16692587.49</v>
      </c>
      <c r="AL11" s="24">
        <f t="shared" si="12"/>
        <v>1.2206179880470898</v>
      </c>
      <c r="AM11" s="37">
        <f t="shared" si="0"/>
        <v>145093000</v>
      </c>
      <c r="AN11" s="37">
        <f t="shared" si="0"/>
        <v>143838287.64</v>
      </c>
    </row>
    <row r="12" spans="2:40" ht="12.75">
      <c r="B12" s="39" t="s">
        <v>53</v>
      </c>
      <c r="C12" s="38">
        <v>3797700</v>
      </c>
      <c r="D12" s="38">
        <v>3739639.09</v>
      </c>
      <c r="E12" s="36">
        <f t="shared" si="1"/>
        <v>0.984711559628196</v>
      </c>
      <c r="F12" s="38">
        <v>3151200</v>
      </c>
      <c r="G12" s="38">
        <v>3105511.74</v>
      </c>
      <c r="H12" s="36">
        <f t="shared" si="2"/>
        <v>0.9855013137852248</v>
      </c>
      <c r="I12" s="38">
        <v>3066540</v>
      </c>
      <c r="J12" s="38">
        <v>3021656.24</v>
      </c>
      <c r="K12" s="36">
        <f t="shared" si="3"/>
        <v>0.9853633867485831</v>
      </c>
      <c r="L12" s="38">
        <v>3345440</v>
      </c>
      <c r="M12" s="38">
        <v>3049639.76</v>
      </c>
      <c r="N12" s="36">
        <f t="shared" si="4"/>
        <v>0.9115810655698502</v>
      </c>
      <c r="O12" s="38">
        <v>2824890</v>
      </c>
      <c r="P12" s="38">
        <v>2916301.16</v>
      </c>
      <c r="Q12" s="23">
        <f t="shared" si="5"/>
        <v>1.0323591927473283</v>
      </c>
      <c r="R12" s="38">
        <v>4803790</v>
      </c>
      <c r="S12" s="38">
        <v>5050345.02</v>
      </c>
      <c r="T12" s="23">
        <f t="shared" si="6"/>
        <v>1.0513251037201876</v>
      </c>
      <c r="U12" s="38">
        <v>2039440</v>
      </c>
      <c r="V12" s="38">
        <v>1949986.82</v>
      </c>
      <c r="W12" s="23">
        <f t="shared" si="7"/>
        <v>0.9561383615110031</v>
      </c>
      <c r="X12" s="38">
        <v>1747440</v>
      </c>
      <c r="Y12" s="38">
        <v>1727068.2</v>
      </c>
      <c r="Z12" s="23">
        <f t="shared" si="8"/>
        <v>0.9883419173190495</v>
      </c>
      <c r="AA12" s="38">
        <v>1944100</v>
      </c>
      <c r="AB12" s="38">
        <v>1994174.01</v>
      </c>
      <c r="AC12" s="36">
        <f t="shared" si="9"/>
        <v>1.0257569106527442</v>
      </c>
      <c r="AD12" s="38">
        <v>4195640</v>
      </c>
      <c r="AE12" s="38">
        <v>3929559.24</v>
      </c>
      <c r="AF12" s="23">
        <f t="shared" si="10"/>
        <v>0.9365816037600939</v>
      </c>
      <c r="AG12" s="38">
        <v>1665640</v>
      </c>
      <c r="AH12" s="38">
        <v>1547121.12</v>
      </c>
      <c r="AI12" s="23">
        <f t="shared" si="11"/>
        <v>0.9288448404216998</v>
      </c>
      <c r="AJ12" s="38">
        <v>4460780</v>
      </c>
      <c r="AK12" s="42">
        <v>4508859.32</v>
      </c>
      <c r="AL12" s="24">
        <f t="shared" si="12"/>
        <v>1.0107782316097185</v>
      </c>
      <c r="AM12" s="37">
        <f t="shared" si="0"/>
        <v>37042600</v>
      </c>
      <c r="AN12" s="37">
        <f t="shared" si="0"/>
        <v>36539861.72</v>
      </c>
    </row>
    <row r="13" spans="2:40" ht="12.75">
      <c r="B13" s="39" t="s">
        <v>55</v>
      </c>
      <c r="C13" s="38">
        <v>793200</v>
      </c>
      <c r="D13" s="38">
        <v>372927.62</v>
      </c>
      <c r="E13" s="36">
        <f t="shared" si="1"/>
        <v>0.47015584972264246</v>
      </c>
      <c r="F13" s="38">
        <v>1548200</v>
      </c>
      <c r="G13" s="38">
        <v>1409516.68</v>
      </c>
      <c r="H13" s="36">
        <f t="shared" si="2"/>
        <v>0.9104228652628858</v>
      </c>
      <c r="I13" s="38">
        <v>645200</v>
      </c>
      <c r="J13" s="38">
        <v>605183.33</v>
      </c>
      <c r="K13" s="36">
        <f t="shared" si="3"/>
        <v>0.9379778828270303</v>
      </c>
      <c r="L13" s="38">
        <v>1000400</v>
      </c>
      <c r="M13" s="38">
        <v>1025442.54</v>
      </c>
      <c r="N13" s="36">
        <f t="shared" si="4"/>
        <v>1.0250325269892044</v>
      </c>
      <c r="O13" s="38">
        <v>510800</v>
      </c>
      <c r="P13" s="38">
        <v>349371.28</v>
      </c>
      <c r="Q13" s="23">
        <f t="shared" si="5"/>
        <v>0.6839688332028192</v>
      </c>
      <c r="R13" s="38">
        <v>121400</v>
      </c>
      <c r="S13" s="38">
        <v>500153.88</v>
      </c>
      <c r="T13" s="23">
        <f t="shared" si="6"/>
        <v>4.119883690280066</v>
      </c>
      <c r="U13" s="38">
        <v>995700</v>
      </c>
      <c r="V13" s="38">
        <v>1171345.15</v>
      </c>
      <c r="W13" s="23">
        <f t="shared" si="7"/>
        <v>1.1764036858491513</v>
      </c>
      <c r="X13" s="38">
        <v>450800</v>
      </c>
      <c r="Y13" s="38">
        <v>437800.85</v>
      </c>
      <c r="Z13" s="23">
        <f t="shared" si="8"/>
        <v>0.9711642635314995</v>
      </c>
      <c r="AA13" s="38">
        <v>556500</v>
      </c>
      <c r="AB13" s="38">
        <v>598303.9</v>
      </c>
      <c r="AC13" s="36">
        <f t="shared" si="9"/>
        <v>1.0751193171608266</v>
      </c>
      <c r="AD13" s="38">
        <v>1419000</v>
      </c>
      <c r="AE13" s="38">
        <v>1142282.5</v>
      </c>
      <c r="AF13" s="23">
        <f t="shared" si="10"/>
        <v>0.8049911909795631</v>
      </c>
      <c r="AG13" s="38">
        <v>430900</v>
      </c>
      <c r="AH13" s="38">
        <v>459274.18</v>
      </c>
      <c r="AI13" s="23">
        <f t="shared" si="11"/>
        <v>1.0658486423764215</v>
      </c>
      <c r="AJ13" s="38">
        <v>887200</v>
      </c>
      <c r="AK13" s="42">
        <v>841204.44</v>
      </c>
      <c r="AL13" s="24">
        <f t="shared" si="12"/>
        <v>0.9481564923354373</v>
      </c>
      <c r="AM13" s="37">
        <f t="shared" si="0"/>
        <v>9359300</v>
      </c>
      <c r="AN13" s="37">
        <f t="shared" si="0"/>
        <v>8912806.35</v>
      </c>
    </row>
    <row r="14" spans="2:40" ht="12.75">
      <c r="B14" s="39" t="s">
        <v>56</v>
      </c>
      <c r="C14" s="38">
        <v>214700</v>
      </c>
      <c r="D14" s="38">
        <v>181214.78</v>
      </c>
      <c r="E14" s="36">
        <f t="shared" si="1"/>
        <v>0.8440371681415929</v>
      </c>
      <c r="F14" s="38">
        <v>234100</v>
      </c>
      <c r="G14" s="38">
        <v>208444.75</v>
      </c>
      <c r="H14" s="36">
        <f t="shared" si="2"/>
        <v>0.8904090132422042</v>
      </c>
      <c r="I14" s="25">
        <v>298500</v>
      </c>
      <c r="J14" s="38">
        <v>265235.89</v>
      </c>
      <c r="K14" s="36">
        <f t="shared" si="3"/>
        <v>0.8885624455611391</v>
      </c>
      <c r="L14" s="25">
        <v>184400</v>
      </c>
      <c r="M14" s="38">
        <v>179922.53</v>
      </c>
      <c r="N14" s="36">
        <f t="shared" si="4"/>
        <v>0.9757187093275488</v>
      </c>
      <c r="O14" s="25">
        <v>241400</v>
      </c>
      <c r="P14" s="38">
        <v>274566.93</v>
      </c>
      <c r="Q14" s="23">
        <f t="shared" si="5"/>
        <v>1.137394076222038</v>
      </c>
      <c r="R14" s="38">
        <v>773500</v>
      </c>
      <c r="S14" s="38">
        <v>719108.85</v>
      </c>
      <c r="T14" s="23">
        <f t="shared" si="6"/>
        <v>0.9296817711700064</v>
      </c>
      <c r="U14" s="25">
        <v>425000</v>
      </c>
      <c r="V14" s="38">
        <v>439445.01</v>
      </c>
      <c r="W14" s="23">
        <f t="shared" si="7"/>
        <v>1.0339882588235294</v>
      </c>
      <c r="X14" s="25">
        <v>468500</v>
      </c>
      <c r="Y14" s="38">
        <v>409958.14</v>
      </c>
      <c r="Z14" s="23">
        <f t="shared" si="8"/>
        <v>0.8750440554962647</v>
      </c>
      <c r="AA14" s="25">
        <v>201600</v>
      </c>
      <c r="AB14" s="25">
        <v>225443.53</v>
      </c>
      <c r="AC14" s="36">
        <f t="shared" si="9"/>
        <v>1.1182714781746033</v>
      </c>
      <c r="AD14" s="25">
        <v>82800</v>
      </c>
      <c r="AE14" s="25">
        <v>93085.84</v>
      </c>
      <c r="AF14" s="23">
        <f t="shared" si="10"/>
        <v>1.1242251207729468</v>
      </c>
      <c r="AG14" s="25">
        <v>68500</v>
      </c>
      <c r="AH14" s="38">
        <v>142981.14</v>
      </c>
      <c r="AI14" s="23">
        <f t="shared" si="11"/>
        <v>2.0873159124087595</v>
      </c>
      <c r="AJ14" s="25">
        <v>224400</v>
      </c>
      <c r="AK14" s="42">
        <v>272212.49</v>
      </c>
      <c r="AL14" s="24">
        <f t="shared" si="12"/>
        <v>1.213068137254902</v>
      </c>
      <c r="AM14" s="37">
        <f t="shared" si="0"/>
        <v>3417400</v>
      </c>
      <c r="AN14" s="37">
        <f t="shared" si="0"/>
        <v>3411619.88</v>
      </c>
    </row>
    <row r="15" spans="2:40" ht="12.75">
      <c r="B15" s="39" t="s">
        <v>57</v>
      </c>
      <c r="C15" s="25"/>
      <c r="D15" s="25"/>
      <c r="E15" s="36">
        <v>0</v>
      </c>
      <c r="F15" s="25"/>
      <c r="G15" s="25"/>
      <c r="H15" s="36"/>
      <c r="I15" s="25"/>
      <c r="J15" s="25"/>
      <c r="K15" s="36"/>
      <c r="L15" s="25"/>
      <c r="M15" s="25"/>
      <c r="N15" s="36"/>
      <c r="O15" s="25"/>
      <c r="P15" s="25"/>
      <c r="Q15" s="23"/>
      <c r="R15" s="25"/>
      <c r="S15" s="25"/>
      <c r="T15" s="23"/>
      <c r="U15" s="25"/>
      <c r="V15" s="25"/>
      <c r="W15" s="23"/>
      <c r="X15" s="25"/>
      <c r="Y15" s="25"/>
      <c r="Z15" s="23"/>
      <c r="AA15" s="25"/>
      <c r="AB15" s="25"/>
      <c r="AC15" s="36"/>
      <c r="AD15" s="25"/>
      <c r="AE15" s="25"/>
      <c r="AF15" s="23">
        <v>0</v>
      </c>
      <c r="AG15" s="25"/>
      <c r="AH15" s="25"/>
      <c r="AI15" s="23">
        <v>0</v>
      </c>
      <c r="AJ15" s="25"/>
      <c r="AK15" s="24"/>
      <c r="AL15" s="24" t="e">
        <f t="shared" si="12"/>
        <v>#DIV/0!</v>
      </c>
      <c r="AM15" s="37">
        <f t="shared" si="0"/>
        <v>0</v>
      </c>
      <c r="AN15" s="37"/>
    </row>
    <row r="16" spans="3:40" ht="12.75">
      <c r="C16" s="40">
        <f>SUM(C8:C15)</f>
        <v>27025200</v>
      </c>
      <c r="D16" s="40">
        <f>SUM(D8:D15)</f>
        <v>25008105.03</v>
      </c>
      <c r="E16" s="36">
        <f t="shared" si="1"/>
        <v>0.9253624406109854</v>
      </c>
      <c r="F16" s="40">
        <f>SUM(F8:F15)</f>
        <v>26131500.189999998</v>
      </c>
      <c r="G16" s="41">
        <f>SUM(G8:G15)</f>
        <v>25679423.18</v>
      </c>
      <c r="H16" s="36">
        <f t="shared" si="2"/>
        <v>0.9826999212937266</v>
      </c>
      <c r="I16" s="40">
        <f>SUM(I8:I15)</f>
        <v>24222980</v>
      </c>
      <c r="J16" s="41">
        <f>SUM(J8:J15)</f>
        <v>23051262.47</v>
      </c>
      <c r="K16" s="36">
        <f t="shared" si="3"/>
        <v>0.9516278537983353</v>
      </c>
      <c r="L16" s="40">
        <f>SUM(L8:L15)</f>
        <v>25948752.41</v>
      </c>
      <c r="M16" s="41">
        <f>SUM(M8:M15)</f>
        <v>24056507.550000004</v>
      </c>
      <c r="N16" s="36">
        <f t="shared" si="4"/>
        <v>0.9270776170622071</v>
      </c>
      <c r="O16" s="40">
        <f>SUM(O8:O15)</f>
        <v>19061190.27</v>
      </c>
      <c r="P16" s="41">
        <f>SUM(P8:P15)</f>
        <v>19115124.340000004</v>
      </c>
      <c r="Q16" s="23">
        <f t="shared" si="5"/>
        <v>1.002829522670727</v>
      </c>
      <c r="R16" s="40">
        <f>SUM(R8:R15)</f>
        <v>25235133.37</v>
      </c>
      <c r="S16" s="41">
        <f>SUM(S8:S15)</f>
        <v>26463184.68</v>
      </c>
      <c r="T16" s="23">
        <f t="shared" si="6"/>
        <v>1.0486643479150353</v>
      </c>
      <c r="U16" s="40">
        <f>SUM(U8:U15)</f>
        <v>28492798.009999998</v>
      </c>
      <c r="V16" s="41">
        <f>SUM(V8:V15)</f>
        <v>25389740.319999997</v>
      </c>
      <c r="W16" s="23">
        <f t="shared" si="7"/>
        <v>0.8910932619214534</v>
      </c>
      <c r="X16" s="40">
        <f>SUM(X8:X15)</f>
        <v>17475940</v>
      </c>
      <c r="Y16" s="41">
        <f>SUM(Y8:Y15)</f>
        <v>17643465.96</v>
      </c>
      <c r="Z16" s="23">
        <f t="shared" si="8"/>
        <v>1.0095860915063797</v>
      </c>
      <c r="AA16" s="40">
        <f>SUM(AA8:AA15)</f>
        <v>20022927.15</v>
      </c>
      <c r="AB16" s="41">
        <f>SUM(AB8:AB15)</f>
        <v>20778197.45</v>
      </c>
      <c r="AC16" s="36">
        <f t="shared" si="9"/>
        <v>1.0377202740809053</v>
      </c>
      <c r="AD16" s="40">
        <f>SUM(AD8:AD15)</f>
        <v>23983196.09</v>
      </c>
      <c r="AE16" s="41">
        <f>SUM(AE8:AE15)</f>
        <v>23712950.73</v>
      </c>
      <c r="AF16" s="23">
        <f t="shared" si="10"/>
        <v>0.9887318871519096</v>
      </c>
      <c r="AG16" s="40">
        <f>SUM(AG8:AG15)</f>
        <v>17012761.25</v>
      </c>
      <c r="AH16" s="40">
        <f>SUM(AH8:AH15)</f>
        <v>16401366.540000003</v>
      </c>
      <c r="AI16" s="23">
        <f t="shared" si="11"/>
        <v>0.9640625821396278</v>
      </c>
      <c r="AJ16" s="40">
        <f>SUM(AJ8:AJ15)</f>
        <v>31042721.26</v>
      </c>
      <c r="AK16" s="40">
        <f>SUM(AK8:AK15)</f>
        <v>33751454.480000004</v>
      </c>
      <c r="AL16" s="24">
        <f t="shared" si="12"/>
        <v>1.0872582399369197</v>
      </c>
      <c r="AM16" s="37">
        <f>SUM(AM8:AM15)</f>
        <v>285655100</v>
      </c>
      <c r="AN16" s="37">
        <f t="shared" si="0"/>
        <v>281050782.73</v>
      </c>
    </row>
    <row r="17" ht="12.75">
      <c r="B17" s="12"/>
    </row>
    <row r="18" spans="2:38" ht="12.75">
      <c r="B18" s="102" t="s">
        <v>48</v>
      </c>
      <c r="C18" s="110" t="s">
        <v>87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8"/>
    </row>
    <row r="19" spans="2:38" ht="12.75">
      <c r="B19" s="103"/>
      <c r="C19" s="110" t="s">
        <v>73</v>
      </c>
      <c r="D19" s="110"/>
      <c r="E19" s="111"/>
      <c r="F19" s="110" t="s">
        <v>74</v>
      </c>
      <c r="G19" s="110"/>
      <c r="H19" s="111"/>
      <c r="I19" s="110" t="s">
        <v>75</v>
      </c>
      <c r="J19" s="110"/>
      <c r="K19" s="111"/>
      <c r="L19" s="110" t="s">
        <v>76</v>
      </c>
      <c r="M19" s="110"/>
      <c r="N19" s="111"/>
      <c r="O19" s="105" t="s">
        <v>79</v>
      </c>
      <c r="P19" s="105"/>
      <c r="Q19" s="106"/>
      <c r="R19" s="105" t="s">
        <v>80</v>
      </c>
      <c r="S19" s="105"/>
      <c r="T19" s="106"/>
      <c r="U19" s="105" t="s">
        <v>77</v>
      </c>
      <c r="V19" s="105"/>
      <c r="W19" s="106"/>
      <c r="X19" s="105" t="s">
        <v>78</v>
      </c>
      <c r="Y19" s="105"/>
      <c r="Z19" s="106"/>
      <c r="AA19" s="105" t="s">
        <v>81</v>
      </c>
      <c r="AB19" s="105"/>
      <c r="AC19" s="106"/>
      <c r="AD19" s="105" t="s">
        <v>82</v>
      </c>
      <c r="AE19" s="105"/>
      <c r="AF19" s="106"/>
      <c r="AG19" s="105" t="s">
        <v>83</v>
      </c>
      <c r="AH19" s="105"/>
      <c r="AI19" s="106"/>
      <c r="AJ19" s="107" t="s">
        <v>84</v>
      </c>
      <c r="AK19" s="108"/>
      <c r="AL19" s="109"/>
    </row>
    <row r="20" spans="2:38" ht="25.5">
      <c r="B20" s="104"/>
      <c r="C20" s="8" t="s">
        <v>85</v>
      </c>
      <c r="D20" s="8" t="s">
        <v>86</v>
      </c>
      <c r="E20" s="8" t="s">
        <v>134</v>
      </c>
      <c r="F20" s="8" t="s">
        <v>85</v>
      </c>
      <c r="G20" s="8" t="s">
        <v>86</v>
      </c>
      <c r="H20" s="8" t="s">
        <v>134</v>
      </c>
      <c r="I20" s="8" t="s">
        <v>85</v>
      </c>
      <c r="J20" s="8" t="s">
        <v>86</v>
      </c>
      <c r="K20" s="8" t="s">
        <v>134</v>
      </c>
      <c r="L20" s="8" t="s">
        <v>85</v>
      </c>
      <c r="M20" s="8" t="s">
        <v>86</v>
      </c>
      <c r="N20" s="8" t="s">
        <v>134</v>
      </c>
      <c r="O20" s="8" t="s">
        <v>85</v>
      </c>
      <c r="P20" s="8" t="s">
        <v>86</v>
      </c>
      <c r="Q20" s="8" t="s">
        <v>134</v>
      </c>
      <c r="R20" s="8" t="s">
        <v>85</v>
      </c>
      <c r="S20" s="8" t="s">
        <v>86</v>
      </c>
      <c r="T20" s="8" t="s">
        <v>134</v>
      </c>
      <c r="U20" s="8" t="s">
        <v>85</v>
      </c>
      <c r="V20" s="8" t="s">
        <v>86</v>
      </c>
      <c r="W20" s="8" t="s">
        <v>134</v>
      </c>
      <c r="X20" s="8" t="s">
        <v>85</v>
      </c>
      <c r="Y20" s="8" t="s">
        <v>86</v>
      </c>
      <c r="Z20" s="8" t="s">
        <v>134</v>
      </c>
      <c r="AA20" s="8" t="s">
        <v>85</v>
      </c>
      <c r="AB20" s="8" t="s">
        <v>86</v>
      </c>
      <c r="AC20" s="8" t="s">
        <v>134</v>
      </c>
      <c r="AD20" s="8" t="s">
        <v>85</v>
      </c>
      <c r="AE20" s="8" t="s">
        <v>86</v>
      </c>
      <c r="AF20" s="8" t="s">
        <v>134</v>
      </c>
      <c r="AG20" s="8" t="s">
        <v>85</v>
      </c>
      <c r="AH20" s="8" t="s">
        <v>86</v>
      </c>
      <c r="AI20" s="8" t="s">
        <v>134</v>
      </c>
      <c r="AJ20" s="8" t="s">
        <v>85</v>
      </c>
      <c r="AK20" s="8" t="s">
        <v>86</v>
      </c>
      <c r="AL20" s="8" t="s">
        <v>134</v>
      </c>
    </row>
    <row r="21" spans="2:39" ht="12.75">
      <c r="B21" s="39" t="s">
        <v>49</v>
      </c>
      <c r="C21" s="36"/>
      <c r="D21" s="36"/>
      <c r="E21" s="36">
        <v>0.74</v>
      </c>
      <c r="F21" s="36"/>
      <c r="G21" s="36"/>
      <c r="H21" s="36">
        <v>0.9</v>
      </c>
      <c r="I21" s="36"/>
      <c r="J21" s="36"/>
      <c r="K21" s="36">
        <v>1</v>
      </c>
      <c r="L21" s="36"/>
      <c r="M21" s="36"/>
      <c r="N21" s="36">
        <v>0.84</v>
      </c>
      <c r="O21" s="36"/>
      <c r="P21" s="36"/>
      <c r="Q21" s="23">
        <v>1</v>
      </c>
      <c r="R21" s="36"/>
      <c r="S21" s="36"/>
      <c r="T21" s="23">
        <v>0.74</v>
      </c>
      <c r="U21" s="36"/>
      <c r="V21" s="36"/>
      <c r="W21" s="23">
        <v>1</v>
      </c>
      <c r="X21" s="36"/>
      <c r="Y21" s="36"/>
      <c r="Z21" s="23">
        <v>0.43</v>
      </c>
      <c r="AA21" s="36"/>
      <c r="AB21" s="36"/>
      <c r="AC21" s="36">
        <v>1</v>
      </c>
      <c r="AD21" s="36"/>
      <c r="AE21" s="36"/>
      <c r="AF21" s="23">
        <v>1</v>
      </c>
      <c r="AG21" s="36"/>
      <c r="AH21" s="36"/>
      <c r="AI21" s="23">
        <v>1</v>
      </c>
      <c r="AJ21" s="36"/>
      <c r="AK21" s="42"/>
      <c r="AL21" s="24">
        <v>1</v>
      </c>
      <c r="AM21" s="50">
        <f>ROUND(((AL21+AI21+AF21+AC21+Z21+W21+T21+Q21+N21+K21+H21+E21)/12),3)</f>
        <v>0.888</v>
      </c>
    </row>
    <row r="22" spans="2:39" ht="12.75">
      <c r="B22" s="39" t="s">
        <v>50</v>
      </c>
      <c r="C22" s="38"/>
      <c r="D22" s="38"/>
      <c r="E22" s="36">
        <v>0.8</v>
      </c>
      <c r="F22" s="38"/>
      <c r="G22" s="38"/>
      <c r="H22" s="36">
        <v>0.94</v>
      </c>
      <c r="I22" s="38"/>
      <c r="J22" s="38"/>
      <c r="K22" s="36">
        <v>0.88</v>
      </c>
      <c r="L22" s="38"/>
      <c r="M22" s="38"/>
      <c r="N22" s="36">
        <v>0.87</v>
      </c>
      <c r="O22" s="38"/>
      <c r="P22" s="38"/>
      <c r="Q22" s="23">
        <v>1</v>
      </c>
      <c r="R22" s="38"/>
      <c r="S22" s="38"/>
      <c r="T22" s="23">
        <v>1</v>
      </c>
      <c r="U22" s="38"/>
      <c r="V22" s="38"/>
      <c r="W22" s="23">
        <v>0.98</v>
      </c>
      <c r="X22" s="38"/>
      <c r="Y22" s="38"/>
      <c r="Z22" s="23">
        <v>0.9</v>
      </c>
      <c r="AA22" s="38"/>
      <c r="AB22" s="38"/>
      <c r="AC22" s="36">
        <v>0.99</v>
      </c>
      <c r="AD22" s="38"/>
      <c r="AE22" s="38"/>
      <c r="AF22" s="23">
        <v>1</v>
      </c>
      <c r="AG22" s="38"/>
      <c r="AH22" s="38"/>
      <c r="AI22" s="23">
        <v>1</v>
      </c>
      <c r="AJ22" s="38"/>
      <c r="AK22" s="42"/>
      <c r="AL22" s="24">
        <v>0.97</v>
      </c>
      <c r="AM22" s="50">
        <f aca="true" t="shared" si="13" ref="AM22:AM27">ROUND(((AL22+AI22+AF22+AC22+Z22+W22+T22+Q22+N22+K22+H22+E22)/12),3)</f>
        <v>0.944</v>
      </c>
    </row>
    <row r="23" spans="2:39" ht="12.75">
      <c r="B23" s="39" t="s">
        <v>169</v>
      </c>
      <c r="C23" s="38"/>
      <c r="D23" s="38"/>
      <c r="E23" s="36">
        <v>0.97</v>
      </c>
      <c r="F23" s="38"/>
      <c r="G23" s="38"/>
      <c r="H23" s="36">
        <v>0.93</v>
      </c>
      <c r="I23" s="38"/>
      <c r="J23" s="38"/>
      <c r="K23" s="36">
        <v>0.97</v>
      </c>
      <c r="L23" s="38"/>
      <c r="M23" s="38"/>
      <c r="N23" s="36">
        <v>0.91</v>
      </c>
      <c r="O23" s="38"/>
      <c r="P23" s="38"/>
      <c r="Q23" s="23">
        <v>1</v>
      </c>
      <c r="R23" s="38"/>
      <c r="S23" s="38"/>
      <c r="T23" s="23">
        <v>0.8</v>
      </c>
      <c r="U23" s="38"/>
      <c r="V23" s="38"/>
      <c r="W23" s="23">
        <v>0.78</v>
      </c>
      <c r="X23" s="38"/>
      <c r="Y23" s="38"/>
      <c r="Z23" s="23">
        <v>0.91</v>
      </c>
      <c r="AA23" s="38"/>
      <c r="AB23" s="38"/>
      <c r="AC23" s="36">
        <v>0.75</v>
      </c>
      <c r="AD23" s="38"/>
      <c r="AE23" s="38"/>
      <c r="AF23" s="23">
        <v>1</v>
      </c>
      <c r="AG23" s="38"/>
      <c r="AH23" s="38"/>
      <c r="AI23" s="23">
        <v>1</v>
      </c>
      <c r="AJ23" s="38"/>
      <c r="AK23" s="42"/>
      <c r="AL23" s="24">
        <v>1</v>
      </c>
      <c r="AM23" s="50">
        <f t="shared" si="13"/>
        <v>0.918</v>
      </c>
    </row>
    <row r="24" spans="2:39" ht="12.75">
      <c r="B24" s="39" t="s">
        <v>52</v>
      </c>
      <c r="C24" s="38"/>
      <c r="D24" s="38"/>
      <c r="E24" s="36">
        <v>0.98</v>
      </c>
      <c r="F24" s="38"/>
      <c r="G24" s="38"/>
      <c r="H24" s="36">
        <v>1</v>
      </c>
      <c r="I24" s="38"/>
      <c r="J24" s="38"/>
      <c r="K24" s="36">
        <v>1</v>
      </c>
      <c r="L24" s="38"/>
      <c r="M24" s="38"/>
      <c r="N24" s="36">
        <v>0.96</v>
      </c>
      <c r="O24" s="38"/>
      <c r="P24" s="38"/>
      <c r="Q24" s="23">
        <v>0.96</v>
      </c>
      <c r="R24" s="38"/>
      <c r="S24" s="38"/>
      <c r="T24" s="23">
        <v>1</v>
      </c>
      <c r="U24" s="38"/>
      <c r="V24" s="38"/>
      <c r="W24" s="23">
        <v>0.82</v>
      </c>
      <c r="X24" s="38"/>
      <c r="Y24" s="38"/>
      <c r="Z24" s="23">
        <v>1</v>
      </c>
      <c r="AA24" s="38"/>
      <c r="AB24" s="38"/>
      <c r="AC24" s="36">
        <v>1</v>
      </c>
      <c r="AD24" s="38"/>
      <c r="AE24" s="38"/>
      <c r="AF24" s="23">
        <v>0.93</v>
      </c>
      <c r="AG24" s="38"/>
      <c r="AH24" s="38"/>
      <c r="AI24" s="23">
        <v>0.8</v>
      </c>
      <c r="AJ24" s="38"/>
      <c r="AK24" s="42"/>
      <c r="AL24" s="24">
        <v>1</v>
      </c>
      <c r="AM24" s="50">
        <f t="shared" si="13"/>
        <v>0.954</v>
      </c>
    </row>
    <row r="25" spans="2:39" ht="12.75">
      <c r="B25" s="39" t="s">
        <v>53</v>
      </c>
      <c r="C25" s="38"/>
      <c r="D25" s="38"/>
      <c r="E25" s="36">
        <v>0.98</v>
      </c>
      <c r="F25" s="38"/>
      <c r="G25" s="38"/>
      <c r="H25" s="36">
        <v>0.99</v>
      </c>
      <c r="I25" s="38"/>
      <c r="J25" s="38"/>
      <c r="K25" s="36">
        <v>0.99</v>
      </c>
      <c r="L25" s="38"/>
      <c r="M25" s="38"/>
      <c r="N25" s="36">
        <v>0.91</v>
      </c>
      <c r="O25" s="38"/>
      <c r="P25" s="38"/>
      <c r="Q25" s="23">
        <v>1</v>
      </c>
      <c r="R25" s="38"/>
      <c r="S25" s="38"/>
      <c r="T25" s="23">
        <v>1</v>
      </c>
      <c r="U25" s="38"/>
      <c r="V25" s="38"/>
      <c r="W25" s="23">
        <v>0.96</v>
      </c>
      <c r="X25" s="38"/>
      <c r="Y25" s="38"/>
      <c r="Z25" s="23">
        <v>0.99</v>
      </c>
      <c r="AA25" s="38"/>
      <c r="AB25" s="38"/>
      <c r="AC25" s="36">
        <v>1</v>
      </c>
      <c r="AD25" s="38"/>
      <c r="AE25" s="38"/>
      <c r="AF25" s="23">
        <v>0.94</v>
      </c>
      <c r="AG25" s="38"/>
      <c r="AH25" s="38"/>
      <c r="AI25" s="23">
        <v>0.93</v>
      </c>
      <c r="AJ25" s="38"/>
      <c r="AK25" s="42"/>
      <c r="AL25" s="24">
        <v>1</v>
      </c>
      <c r="AM25" s="50">
        <f t="shared" si="13"/>
        <v>0.974</v>
      </c>
    </row>
    <row r="26" spans="2:39" ht="12.75">
      <c r="B26" s="39" t="s">
        <v>55</v>
      </c>
      <c r="C26" s="38"/>
      <c r="D26" s="38"/>
      <c r="E26" s="36">
        <v>0.47</v>
      </c>
      <c r="F26" s="38"/>
      <c r="G26" s="38"/>
      <c r="H26" s="36">
        <v>0.91</v>
      </c>
      <c r="I26" s="38"/>
      <c r="J26" s="38"/>
      <c r="K26" s="36">
        <v>0.94</v>
      </c>
      <c r="L26" s="38"/>
      <c r="M26" s="38"/>
      <c r="N26" s="36">
        <v>1</v>
      </c>
      <c r="O26" s="38"/>
      <c r="P26" s="38"/>
      <c r="Q26" s="23">
        <v>0.68</v>
      </c>
      <c r="R26" s="38"/>
      <c r="S26" s="38"/>
      <c r="T26" s="23">
        <v>1</v>
      </c>
      <c r="U26" s="38"/>
      <c r="V26" s="38"/>
      <c r="W26" s="23">
        <v>1</v>
      </c>
      <c r="X26" s="38"/>
      <c r="Y26" s="38"/>
      <c r="Z26" s="23">
        <v>0.97</v>
      </c>
      <c r="AA26" s="38"/>
      <c r="AB26" s="38"/>
      <c r="AC26" s="36">
        <v>1</v>
      </c>
      <c r="AD26" s="38"/>
      <c r="AE26" s="38"/>
      <c r="AF26" s="23">
        <v>0.8</v>
      </c>
      <c r="AG26" s="38"/>
      <c r="AH26" s="38"/>
      <c r="AI26" s="23">
        <v>1</v>
      </c>
      <c r="AJ26" s="38"/>
      <c r="AK26" s="42"/>
      <c r="AL26" s="24">
        <v>0.95</v>
      </c>
      <c r="AM26" s="50">
        <f t="shared" si="13"/>
        <v>0.893</v>
      </c>
    </row>
    <row r="27" spans="2:39" ht="12.75">
      <c r="B27" s="39" t="s">
        <v>56</v>
      </c>
      <c r="C27" s="38"/>
      <c r="D27" s="38"/>
      <c r="E27" s="36">
        <v>0.84</v>
      </c>
      <c r="F27" s="25"/>
      <c r="G27" s="38"/>
      <c r="H27" s="36">
        <v>0.89</v>
      </c>
      <c r="I27" s="25"/>
      <c r="J27" s="38"/>
      <c r="K27" s="36">
        <v>0.89</v>
      </c>
      <c r="L27" s="25"/>
      <c r="M27" s="38"/>
      <c r="N27" s="36">
        <v>0.98</v>
      </c>
      <c r="O27" s="25"/>
      <c r="P27" s="38"/>
      <c r="Q27" s="23">
        <v>1</v>
      </c>
      <c r="R27" s="38"/>
      <c r="S27" s="38"/>
      <c r="T27" s="23">
        <v>0.93</v>
      </c>
      <c r="U27" s="25"/>
      <c r="V27" s="38"/>
      <c r="W27" s="23">
        <v>1</v>
      </c>
      <c r="X27" s="25"/>
      <c r="Y27" s="38"/>
      <c r="Z27" s="23">
        <v>0.88</v>
      </c>
      <c r="AA27" s="25"/>
      <c r="AB27" s="25"/>
      <c r="AC27" s="36">
        <v>1</v>
      </c>
      <c r="AD27" s="25"/>
      <c r="AE27" s="25"/>
      <c r="AF27" s="23">
        <v>1</v>
      </c>
      <c r="AG27" s="25"/>
      <c r="AH27" s="38"/>
      <c r="AI27" s="23">
        <v>1</v>
      </c>
      <c r="AJ27" s="25"/>
      <c r="AK27" s="42"/>
      <c r="AL27" s="24">
        <v>1</v>
      </c>
      <c r="AM27" s="50">
        <f t="shared" si="13"/>
        <v>0.951</v>
      </c>
    </row>
    <row r="28" spans="2:38" ht="12.75">
      <c r="B28" s="39" t="s">
        <v>57</v>
      </c>
      <c r="C28" s="25"/>
      <c r="D28" s="25"/>
      <c r="E28" s="36"/>
      <c r="F28" s="25"/>
      <c r="G28" s="25"/>
      <c r="H28" s="36"/>
      <c r="I28" s="25"/>
      <c r="J28" s="25"/>
      <c r="K28" s="36"/>
      <c r="L28" s="25"/>
      <c r="M28" s="25"/>
      <c r="N28" s="36"/>
      <c r="O28" s="25"/>
      <c r="P28" s="25"/>
      <c r="Q28" s="23"/>
      <c r="R28" s="25"/>
      <c r="S28" s="25"/>
      <c r="T28" s="23"/>
      <c r="U28" s="25"/>
      <c r="V28" s="25"/>
      <c r="W28" s="23"/>
      <c r="X28" s="25"/>
      <c r="Y28" s="25"/>
      <c r="Z28" s="23"/>
      <c r="AA28" s="25"/>
      <c r="AB28" s="25"/>
      <c r="AC28" s="36"/>
      <c r="AD28" s="25"/>
      <c r="AE28" s="25"/>
      <c r="AF28" s="23"/>
      <c r="AG28" s="25"/>
      <c r="AH28" s="25"/>
      <c r="AI28" s="23"/>
      <c r="AJ28" s="25"/>
      <c r="AK28" s="24"/>
      <c r="AL28" s="24"/>
    </row>
    <row r="30" spans="2:5" ht="25.5">
      <c r="B30" s="2" t="s">
        <v>9</v>
      </c>
      <c r="C30" s="2" t="s">
        <v>11</v>
      </c>
      <c r="D30" s="2" t="s">
        <v>10</v>
      </c>
      <c r="E30" s="2" t="s">
        <v>11</v>
      </c>
    </row>
    <row r="31" spans="2:5" ht="12.75">
      <c r="B31" s="39" t="s">
        <v>49</v>
      </c>
      <c r="C31" s="6">
        <f aca="true" t="shared" si="14" ref="C31:C37">AM21</f>
        <v>0.888</v>
      </c>
      <c r="D31" s="45">
        <v>21</v>
      </c>
      <c r="E31" s="6">
        <f>ROUND((C31*D31),3)</f>
        <v>18.648</v>
      </c>
    </row>
    <row r="32" spans="2:5" ht="12.75">
      <c r="B32" s="39" t="s">
        <v>50</v>
      </c>
      <c r="C32" s="6">
        <f t="shared" si="14"/>
        <v>0.944</v>
      </c>
      <c r="D32" s="45">
        <v>21</v>
      </c>
      <c r="E32" s="6">
        <f aca="true" t="shared" si="15" ref="E32:E38">ROUND((C32*D32),3)</f>
        <v>19.824</v>
      </c>
    </row>
    <row r="33" spans="2:5" ht="12.75">
      <c r="B33" s="39" t="s">
        <v>171</v>
      </c>
      <c r="C33" s="6">
        <f t="shared" si="14"/>
        <v>0.918</v>
      </c>
      <c r="D33" s="45">
        <v>21</v>
      </c>
      <c r="E33" s="6">
        <f t="shared" si="15"/>
        <v>19.278</v>
      </c>
    </row>
    <row r="34" spans="2:5" ht="12.75">
      <c r="B34" s="39" t="s">
        <v>173</v>
      </c>
      <c r="C34" s="6">
        <f t="shared" si="14"/>
        <v>0.954</v>
      </c>
      <c r="D34" s="45">
        <v>21</v>
      </c>
      <c r="E34" s="6">
        <f t="shared" si="15"/>
        <v>20.034</v>
      </c>
    </row>
    <row r="35" spans="2:5" ht="12.75">
      <c r="B35" s="39" t="s">
        <v>174</v>
      </c>
      <c r="C35" s="6">
        <f t="shared" si="14"/>
        <v>0.974</v>
      </c>
      <c r="D35" s="45">
        <v>21</v>
      </c>
      <c r="E35" s="6">
        <f t="shared" si="15"/>
        <v>20.454</v>
      </c>
    </row>
    <row r="36" spans="2:5" ht="12.75">
      <c r="B36" s="39" t="s">
        <v>55</v>
      </c>
      <c r="C36" s="6">
        <f t="shared" si="14"/>
        <v>0.893</v>
      </c>
      <c r="D36" s="45">
        <v>21</v>
      </c>
      <c r="E36" s="6">
        <f t="shared" si="15"/>
        <v>18.753</v>
      </c>
    </row>
    <row r="37" spans="2:5" ht="12.75">
      <c r="B37" s="39" t="s">
        <v>56</v>
      </c>
      <c r="C37" s="6">
        <f t="shared" si="14"/>
        <v>0.951</v>
      </c>
      <c r="D37" s="45">
        <v>21</v>
      </c>
      <c r="E37" s="6">
        <f t="shared" si="15"/>
        <v>19.971</v>
      </c>
    </row>
    <row r="38" spans="2:5" ht="12.75">
      <c r="B38" s="39" t="s">
        <v>57</v>
      </c>
      <c r="C38" s="6"/>
      <c r="D38" s="47">
        <v>0</v>
      </c>
      <c r="E38" s="6">
        <f t="shared" si="15"/>
        <v>0</v>
      </c>
    </row>
  </sheetData>
  <sheetProtection/>
  <mergeCells count="29">
    <mergeCell ref="AJ19:AL19"/>
    <mergeCell ref="U19:W19"/>
    <mergeCell ref="X19:Z19"/>
    <mergeCell ref="AA19:AC19"/>
    <mergeCell ref="AD19:AF19"/>
    <mergeCell ref="L19:N19"/>
    <mergeCell ref="O19:Q19"/>
    <mergeCell ref="R19:T19"/>
    <mergeCell ref="AG19:AI19"/>
    <mergeCell ref="AD6:AF6"/>
    <mergeCell ref="B18:B20"/>
    <mergeCell ref="C18:AK18"/>
    <mergeCell ref="C19:E19"/>
    <mergeCell ref="F19:H19"/>
    <mergeCell ref="I19:K19"/>
    <mergeCell ref="L6:N6"/>
    <mergeCell ref="R6:T6"/>
    <mergeCell ref="X6:Z6"/>
    <mergeCell ref="AA6:AC6"/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4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7" width="14.57421875" style="0" customWidth="1"/>
    <col min="8" max="8" width="18.7109375" style="0" customWidth="1"/>
  </cols>
  <sheetData>
    <row r="2" spans="2:8" ht="27.75" customHeight="1">
      <c r="B2" s="96" t="s">
        <v>89</v>
      </c>
      <c r="C2" s="97"/>
      <c r="D2" s="97"/>
      <c r="E2" s="97"/>
      <c r="F2" s="97"/>
      <c r="G2" s="97"/>
      <c r="H2" s="97"/>
    </row>
    <row r="5" spans="2:8" ht="113.25" customHeight="1">
      <c r="B5" s="2" t="s">
        <v>48</v>
      </c>
      <c r="C5" s="2" t="s">
        <v>90</v>
      </c>
      <c r="D5" s="2" t="s">
        <v>91</v>
      </c>
      <c r="E5" s="2" t="s">
        <v>9</v>
      </c>
      <c r="F5" s="2" t="s">
        <v>11</v>
      </c>
      <c r="G5" s="2" t="s">
        <v>10</v>
      </c>
      <c r="H5" s="2" t="s">
        <v>11</v>
      </c>
    </row>
    <row r="6" spans="2:8" ht="12.75">
      <c r="B6" s="3" t="s">
        <v>49</v>
      </c>
      <c r="C6" s="26"/>
      <c r="D6" s="26">
        <v>634711.36</v>
      </c>
      <c r="E6" s="6">
        <v>0</v>
      </c>
      <c r="F6" s="6">
        <v>1</v>
      </c>
      <c r="G6" s="1">
        <v>9</v>
      </c>
      <c r="H6" s="6">
        <f aca="true" t="shared" si="0" ref="H6:H13">F6*G6</f>
        <v>9</v>
      </c>
    </row>
    <row r="7" spans="2:8" ht="12.75">
      <c r="B7" s="3" t="s">
        <v>50</v>
      </c>
      <c r="C7" s="26">
        <v>536476.5</v>
      </c>
      <c r="D7" s="26">
        <v>287813652.49</v>
      </c>
      <c r="E7" s="6">
        <f>ROUND((C7/D7),3)</f>
        <v>0.002</v>
      </c>
      <c r="F7" s="6">
        <f>1-E7</f>
        <v>0.998</v>
      </c>
      <c r="G7" s="1">
        <v>9</v>
      </c>
      <c r="H7" s="6">
        <f>ROUND((F7*G7),3)</f>
        <v>8.982</v>
      </c>
    </row>
    <row r="8" spans="2:8" ht="12.75">
      <c r="B8" s="3" t="s">
        <v>169</v>
      </c>
      <c r="C8" s="26"/>
      <c r="D8" s="26">
        <v>2780504.63</v>
      </c>
      <c r="E8" s="6">
        <f aca="true" t="shared" si="1" ref="E8:E13">C8/D8</f>
        <v>0</v>
      </c>
      <c r="F8" s="6">
        <v>1</v>
      </c>
      <c r="G8" s="1">
        <v>9</v>
      </c>
      <c r="H8" s="6">
        <f t="shared" si="0"/>
        <v>9</v>
      </c>
    </row>
    <row r="9" spans="2:8" ht="12.75">
      <c r="B9" s="3" t="s">
        <v>52</v>
      </c>
      <c r="C9" s="26"/>
      <c r="D9" s="26">
        <v>614610599.45</v>
      </c>
      <c r="E9" s="6">
        <f t="shared" si="1"/>
        <v>0</v>
      </c>
      <c r="F9" s="6">
        <f>1-E9</f>
        <v>1</v>
      </c>
      <c r="G9" s="1">
        <v>9</v>
      </c>
      <c r="H9" s="6">
        <f t="shared" si="0"/>
        <v>9</v>
      </c>
    </row>
    <row r="10" spans="2:8" ht="12.75">
      <c r="B10" s="3" t="s">
        <v>53</v>
      </c>
      <c r="C10" s="26"/>
      <c r="D10" s="26">
        <v>43045573.37</v>
      </c>
      <c r="E10" s="6">
        <f t="shared" si="1"/>
        <v>0</v>
      </c>
      <c r="F10" s="1">
        <v>1</v>
      </c>
      <c r="G10" s="1">
        <v>9</v>
      </c>
      <c r="H10" s="6">
        <f t="shared" si="0"/>
        <v>9</v>
      </c>
    </row>
    <row r="11" spans="2:8" ht="12.75">
      <c r="B11" s="3" t="s">
        <v>55</v>
      </c>
      <c r="C11" s="26"/>
      <c r="D11" s="26">
        <v>9062997.17</v>
      </c>
      <c r="E11" s="6">
        <f t="shared" si="1"/>
        <v>0</v>
      </c>
      <c r="F11" s="6">
        <f>1-E11</f>
        <v>1</v>
      </c>
      <c r="G11" s="1">
        <v>9</v>
      </c>
      <c r="H11" s="6">
        <f t="shared" si="0"/>
        <v>9</v>
      </c>
    </row>
    <row r="12" spans="2:8" ht="12.75">
      <c r="B12" s="3" t="s">
        <v>56</v>
      </c>
      <c r="C12" s="26"/>
      <c r="D12" s="26">
        <v>3952079.18</v>
      </c>
      <c r="E12" s="6">
        <f t="shared" si="1"/>
        <v>0</v>
      </c>
      <c r="F12" s="1">
        <v>1</v>
      </c>
      <c r="G12" s="1">
        <v>9</v>
      </c>
      <c r="H12" s="6">
        <f t="shared" si="0"/>
        <v>9</v>
      </c>
    </row>
    <row r="13" spans="2:8" ht="12.75">
      <c r="B13" s="3" t="s">
        <v>57</v>
      </c>
      <c r="C13" s="26"/>
      <c r="D13" s="26">
        <v>35799778.22</v>
      </c>
      <c r="E13" s="6">
        <f t="shared" si="1"/>
        <v>0</v>
      </c>
      <c r="F13" s="1">
        <v>1</v>
      </c>
      <c r="G13" s="1">
        <v>15</v>
      </c>
      <c r="H13" s="6">
        <f t="shared" si="0"/>
        <v>15</v>
      </c>
    </row>
    <row r="14" ht="12.75">
      <c r="D14" s="33">
        <f>SUM(D6:D13)</f>
        <v>997699895.87</v>
      </c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4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6" t="s">
        <v>92</v>
      </c>
      <c r="C2" s="97"/>
      <c r="D2" s="97"/>
      <c r="E2" s="97"/>
      <c r="F2" s="97"/>
      <c r="G2" s="97"/>
      <c r="H2" s="98"/>
    </row>
    <row r="5" spans="2:8" ht="113.25" customHeight="1">
      <c r="B5" s="2" t="s">
        <v>48</v>
      </c>
      <c r="C5" s="2" t="s">
        <v>93</v>
      </c>
      <c r="D5" s="2" t="s">
        <v>94</v>
      </c>
      <c r="E5" s="2" t="s">
        <v>9</v>
      </c>
      <c r="F5" s="2" t="s">
        <v>9</v>
      </c>
      <c r="G5" s="2"/>
      <c r="H5" s="2"/>
    </row>
    <row r="6" spans="2:8" ht="12.75">
      <c r="B6" s="3" t="s">
        <v>49</v>
      </c>
      <c r="C6" s="1">
        <v>3</v>
      </c>
      <c r="D6" s="1">
        <v>24</v>
      </c>
      <c r="E6" s="6">
        <f>ROUND((C6/D6),3)</f>
        <v>0.125</v>
      </c>
      <c r="F6" s="6">
        <f>1-E6</f>
        <v>0.875</v>
      </c>
      <c r="G6" s="9">
        <v>4</v>
      </c>
      <c r="H6" s="6">
        <f>ROUND((F6*G6),3)</f>
        <v>3.5</v>
      </c>
    </row>
    <row r="7" spans="2:8" ht="12.75">
      <c r="B7" s="3" t="s">
        <v>50</v>
      </c>
      <c r="C7" s="1">
        <v>65</v>
      </c>
      <c r="D7" s="1">
        <v>425</v>
      </c>
      <c r="E7" s="6">
        <f aca="true" t="shared" si="0" ref="E7:E13">ROUND((C7/D7),3)</f>
        <v>0.153</v>
      </c>
      <c r="F7" s="6">
        <f>1-E7</f>
        <v>0.847</v>
      </c>
      <c r="G7" s="9">
        <v>4</v>
      </c>
      <c r="H7" s="6">
        <f aca="true" t="shared" si="1" ref="H7:H13">ROUND((F7*G7),3)</f>
        <v>3.388</v>
      </c>
    </row>
    <row r="8" spans="2:8" ht="12.75">
      <c r="B8" s="3" t="s">
        <v>169</v>
      </c>
      <c r="C8" s="1">
        <v>3</v>
      </c>
      <c r="D8" s="1">
        <v>50</v>
      </c>
      <c r="E8" s="6">
        <f t="shared" si="0"/>
        <v>0.06</v>
      </c>
      <c r="F8" s="6">
        <f>1-E8</f>
        <v>0.94</v>
      </c>
      <c r="G8" s="9">
        <v>4</v>
      </c>
      <c r="H8" s="6">
        <f t="shared" si="1"/>
        <v>3.76</v>
      </c>
    </row>
    <row r="9" spans="2:8" ht="12.75">
      <c r="B9" s="3" t="s">
        <v>52</v>
      </c>
      <c r="C9" s="1">
        <v>80</v>
      </c>
      <c r="D9" s="1">
        <v>248</v>
      </c>
      <c r="E9" s="6">
        <f t="shared" si="0"/>
        <v>0.323</v>
      </c>
      <c r="F9" s="6">
        <v>0</v>
      </c>
      <c r="G9" s="9">
        <v>4</v>
      </c>
      <c r="H9" s="6">
        <f t="shared" si="1"/>
        <v>0</v>
      </c>
    </row>
    <row r="10" spans="2:8" ht="12.75">
      <c r="B10" s="3" t="s">
        <v>53</v>
      </c>
      <c r="C10" s="1">
        <v>15</v>
      </c>
      <c r="D10" s="1">
        <v>110</v>
      </c>
      <c r="E10" s="6">
        <f t="shared" si="0"/>
        <v>0.136</v>
      </c>
      <c r="F10" s="6">
        <f>1-E10</f>
        <v>0.864</v>
      </c>
      <c r="G10" s="9">
        <v>4</v>
      </c>
      <c r="H10" s="6">
        <f t="shared" si="1"/>
        <v>3.456</v>
      </c>
    </row>
    <row r="11" spans="2:8" ht="12.75">
      <c r="B11" s="3" t="s">
        <v>55</v>
      </c>
      <c r="C11" s="1">
        <v>8</v>
      </c>
      <c r="D11" s="1">
        <v>121</v>
      </c>
      <c r="E11" s="6">
        <f t="shared" si="0"/>
        <v>0.066</v>
      </c>
      <c r="F11" s="6">
        <f>1-E11</f>
        <v>0.9339999999999999</v>
      </c>
      <c r="G11" s="9">
        <v>4</v>
      </c>
      <c r="H11" s="6">
        <f t="shared" si="1"/>
        <v>3.736</v>
      </c>
    </row>
    <row r="12" spans="2:8" ht="12.75">
      <c r="B12" s="3" t="s">
        <v>56</v>
      </c>
      <c r="C12" s="1">
        <v>6</v>
      </c>
      <c r="D12" s="1">
        <v>81</v>
      </c>
      <c r="E12" s="6">
        <f t="shared" si="0"/>
        <v>0.074</v>
      </c>
      <c r="F12" s="6">
        <f>1-E12</f>
        <v>0.926</v>
      </c>
      <c r="G12" s="9">
        <v>4</v>
      </c>
      <c r="H12" s="6">
        <f t="shared" si="1"/>
        <v>3.704</v>
      </c>
    </row>
    <row r="13" spans="2:8" ht="12.75">
      <c r="B13" s="3" t="s">
        <v>57</v>
      </c>
      <c r="C13" s="1">
        <v>10</v>
      </c>
      <c r="D13" s="1">
        <v>65</v>
      </c>
      <c r="E13" s="6">
        <f t="shared" si="0"/>
        <v>0.154</v>
      </c>
      <c r="F13" s="6">
        <f>1-E13</f>
        <v>0.846</v>
      </c>
      <c r="G13" s="6">
        <v>6.667</v>
      </c>
      <c r="H13" s="6">
        <f t="shared" si="1"/>
        <v>5.64</v>
      </c>
    </row>
    <row r="14" spans="3:4" ht="12.75">
      <c r="C14">
        <f>SUM(C6:C13)</f>
        <v>190</v>
      </c>
      <c r="D14">
        <f>SUM(D6:D13)</f>
        <v>1124</v>
      </c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7.140625" style="0" bestFit="1" customWidth="1"/>
    <col min="4" max="4" width="15.1406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6" t="s">
        <v>165</v>
      </c>
      <c r="C2" s="97"/>
      <c r="D2" s="97"/>
      <c r="E2" s="97"/>
      <c r="F2" s="97"/>
      <c r="G2" s="98"/>
    </row>
    <row r="3" ht="18" customHeight="1"/>
    <row r="5" spans="2:7" ht="87" customHeight="1">
      <c r="B5" s="2" t="s">
        <v>48</v>
      </c>
      <c r="C5" s="2" t="s">
        <v>95</v>
      </c>
      <c r="D5" s="2" t="s">
        <v>96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1"/>
      <c r="D6" s="1" t="s">
        <v>188</v>
      </c>
      <c r="E6" s="1">
        <v>1</v>
      </c>
      <c r="F6" s="45">
        <v>8</v>
      </c>
      <c r="G6" s="1">
        <f>E6*F6</f>
        <v>8</v>
      </c>
    </row>
    <row r="7" spans="2:7" ht="12.75">
      <c r="B7" s="3" t="s">
        <v>50</v>
      </c>
      <c r="C7" s="1"/>
      <c r="D7" s="1" t="s">
        <v>188</v>
      </c>
      <c r="E7" s="1">
        <v>1</v>
      </c>
      <c r="F7" s="45">
        <v>8</v>
      </c>
      <c r="G7" s="1">
        <f>E7*F6</f>
        <v>8</v>
      </c>
    </row>
    <row r="8" spans="2:7" ht="12.75">
      <c r="B8" s="3" t="s">
        <v>169</v>
      </c>
      <c r="C8" s="1"/>
      <c r="D8" s="1" t="s">
        <v>188</v>
      </c>
      <c r="E8" s="1">
        <v>1</v>
      </c>
      <c r="F8" s="45">
        <v>8</v>
      </c>
      <c r="G8" s="1">
        <f>E8*F8</f>
        <v>8</v>
      </c>
    </row>
    <row r="9" spans="2:7" ht="12.75">
      <c r="B9" s="3" t="s">
        <v>52</v>
      </c>
      <c r="C9" s="1"/>
      <c r="D9" s="1" t="s">
        <v>188</v>
      </c>
      <c r="E9" s="1">
        <v>1</v>
      </c>
      <c r="F9" s="45">
        <v>8</v>
      </c>
      <c r="G9" s="1">
        <f>E9*F6</f>
        <v>8</v>
      </c>
    </row>
    <row r="10" spans="2:7" ht="12.75">
      <c r="B10" s="3" t="s">
        <v>53</v>
      </c>
      <c r="C10" s="1"/>
      <c r="D10" s="1" t="s">
        <v>188</v>
      </c>
      <c r="E10" s="1">
        <v>1</v>
      </c>
      <c r="F10" s="45">
        <v>8</v>
      </c>
      <c r="G10" s="1">
        <f>E10*F6</f>
        <v>8</v>
      </c>
    </row>
    <row r="11" spans="2:7" ht="12.75">
      <c r="B11" s="3" t="s">
        <v>55</v>
      </c>
      <c r="C11" s="28"/>
      <c r="D11" s="1" t="s">
        <v>188</v>
      </c>
      <c r="E11" s="1">
        <v>1</v>
      </c>
      <c r="F11" s="45">
        <v>8</v>
      </c>
      <c r="G11" s="1">
        <f>E11*F6</f>
        <v>8</v>
      </c>
    </row>
    <row r="12" spans="2:7" ht="12.75">
      <c r="B12" s="3" t="s">
        <v>56</v>
      </c>
      <c r="C12" s="62"/>
      <c r="D12" s="1" t="s">
        <v>188</v>
      </c>
      <c r="E12" s="1">
        <v>1</v>
      </c>
      <c r="F12" s="45">
        <v>8</v>
      </c>
      <c r="G12" s="1">
        <f>E12*F6</f>
        <v>8</v>
      </c>
    </row>
    <row r="13" spans="2:7" ht="12.75">
      <c r="B13" s="3" t="s">
        <v>57</v>
      </c>
      <c r="C13" s="63"/>
      <c r="D13" s="1" t="s">
        <v>188</v>
      </c>
      <c r="E13" s="1">
        <v>1</v>
      </c>
      <c r="F13" s="45">
        <v>13.333</v>
      </c>
      <c r="G13" s="1">
        <f>E13*F13</f>
        <v>13.333</v>
      </c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F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97</v>
      </c>
      <c r="C2" s="97"/>
      <c r="D2" s="97"/>
      <c r="E2" s="97"/>
      <c r="F2" s="98"/>
    </row>
    <row r="5" spans="2:6" ht="87" customHeight="1">
      <c r="B5" s="2" t="s">
        <v>48</v>
      </c>
      <c r="C5" s="2" t="s">
        <v>98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85">
        <v>2</v>
      </c>
      <c r="D6" s="6">
        <f>ROUND((1-C6/48),3)</f>
        <v>0.958</v>
      </c>
      <c r="E6" s="45">
        <v>4</v>
      </c>
      <c r="F6" s="6">
        <f>ROUND((D6*E6),3)</f>
        <v>3.832</v>
      </c>
    </row>
    <row r="7" spans="2:6" ht="12.75">
      <c r="B7" s="3" t="s">
        <v>50</v>
      </c>
      <c r="C7" s="27">
        <v>19</v>
      </c>
      <c r="D7" s="6">
        <f aca="true" t="shared" si="0" ref="D7:D12">ROUND((1-C7/48),3)</f>
        <v>0.604</v>
      </c>
      <c r="E7" s="45">
        <v>4</v>
      </c>
      <c r="F7" s="6">
        <f aca="true" t="shared" si="1" ref="F7:F12">ROUND((D7*E7),3)</f>
        <v>2.416</v>
      </c>
    </row>
    <row r="8" spans="2:6" ht="12.75">
      <c r="B8" s="3" t="s">
        <v>169</v>
      </c>
      <c r="C8" s="27">
        <v>1</v>
      </c>
      <c r="D8" s="6">
        <f t="shared" si="0"/>
        <v>0.979</v>
      </c>
      <c r="E8" s="45">
        <v>4</v>
      </c>
      <c r="F8" s="6">
        <f t="shared" si="1"/>
        <v>3.916</v>
      </c>
    </row>
    <row r="9" spans="2:6" ht="12.75">
      <c r="B9" s="3" t="s">
        <v>52</v>
      </c>
      <c r="C9" s="27">
        <v>12</v>
      </c>
      <c r="D9" s="6">
        <f t="shared" si="0"/>
        <v>0.75</v>
      </c>
      <c r="E9" s="45">
        <v>4</v>
      </c>
      <c r="F9" s="6">
        <f t="shared" si="1"/>
        <v>3</v>
      </c>
    </row>
    <row r="10" spans="2:6" ht="12.75">
      <c r="B10" s="3" t="s">
        <v>53</v>
      </c>
      <c r="C10" s="27">
        <v>9</v>
      </c>
      <c r="D10" s="6">
        <f t="shared" si="0"/>
        <v>0.813</v>
      </c>
      <c r="E10" s="45">
        <v>4</v>
      </c>
      <c r="F10" s="6">
        <f t="shared" si="1"/>
        <v>3.252</v>
      </c>
    </row>
    <row r="11" spans="2:6" ht="12.75">
      <c r="B11" s="3" t="s">
        <v>55</v>
      </c>
      <c r="C11" s="29">
        <v>7</v>
      </c>
      <c r="D11" s="6">
        <f t="shared" si="0"/>
        <v>0.854</v>
      </c>
      <c r="E11" s="45">
        <v>4</v>
      </c>
      <c r="F11" s="6">
        <f t="shared" si="1"/>
        <v>3.416</v>
      </c>
    </row>
    <row r="12" spans="2:6" ht="12.75">
      <c r="B12" s="3" t="s">
        <v>56</v>
      </c>
      <c r="C12" s="86">
        <v>3</v>
      </c>
      <c r="D12" s="6">
        <f t="shared" si="0"/>
        <v>0.938</v>
      </c>
      <c r="E12" s="45">
        <v>4</v>
      </c>
      <c r="F12" s="6">
        <f t="shared" si="1"/>
        <v>3.752</v>
      </c>
    </row>
    <row r="13" spans="2:6" ht="12.75">
      <c r="B13" s="3" t="s">
        <v>57</v>
      </c>
      <c r="C13" s="27"/>
      <c r="D13" s="48"/>
      <c r="E13" s="45">
        <v>0</v>
      </c>
      <c r="F13" s="6">
        <f>D13*E6</f>
        <v>0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F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99</v>
      </c>
      <c r="C2" s="97"/>
      <c r="D2" s="97"/>
      <c r="E2" s="97"/>
      <c r="F2" s="98"/>
    </row>
    <row r="5" spans="2:6" ht="87" customHeight="1">
      <c r="B5" s="2" t="s">
        <v>48</v>
      </c>
      <c r="C5" s="2" t="s">
        <v>101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91"/>
      <c r="D6" s="1">
        <v>1</v>
      </c>
      <c r="E6" s="45">
        <v>16</v>
      </c>
      <c r="F6" s="1">
        <f>D6*E6</f>
        <v>16</v>
      </c>
    </row>
    <row r="7" spans="2:6" ht="12.75">
      <c r="B7" s="3" t="s">
        <v>50</v>
      </c>
      <c r="C7" s="91">
        <v>26408485.87</v>
      </c>
      <c r="D7" s="1">
        <v>0</v>
      </c>
      <c r="E7" s="45">
        <v>16</v>
      </c>
      <c r="F7" s="1">
        <f>D7*E6</f>
        <v>0</v>
      </c>
    </row>
    <row r="8" spans="2:6" ht="12.75">
      <c r="B8" s="3" t="s">
        <v>169</v>
      </c>
      <c r="C8" s="91"/>
      <c r="D8" s="1">
        <v>1</v>
      </c>
      <c r="E8" s="45">
        <v>16</v>
      </c>
      <c r="F8" s="1">
        <f>D8*E8</f>
        <v>16</v>
      </c>
    </row>
    <row r="9" spans="2:6" ht="12.75">
      <c r="B9" s="3" t="s">
        <v>52</v>
      </c>
      <c r="C9" s="91"/>
      <c r="D9" s="1">
        <v>1</v>
      </c>
      <c r="E9" s="45">
        <v>16</v>
      </c>
      <c r="F9" s="1">
        <f>D9*E6</f>
        <v>16</v>
      </c>
    </row>
    <row r="10" spans="2:6" ht="12.75">
      <c r="B10" s="3" t="s">
        <v>53</v>
      </c>
      <c r="C10" s="91"/>
      <c r="D10" s="1">
        <v>1</v>
      </c>
      <c r="E10" s="45">
        <v>16</v>
      </c>
      <c r="F10" s="1">
        <f>D10*E6</f>
        <v>16</v>
      </c>
    </row>
    <row r="11" spans="2:6" ht="12.75">
      <c r="B11" s="3" t="s">
        <v>55</v>
      </c>
      <c r="C11" s="92"/>
      <c r="D11" s="1">
        <v>1</v>
      </c>
      <c r="E11" s="45">
        <v>16</v>
      </c>
      <c r="F11" s="1">
        <f>D11*E6</f>
        <v>16</v>
      </c>
    </row>
    <row r="12" spans="2:6" ht="12.75">
      <c r="B12" s="3" t="s">
        <v>56</v>
      </c>
      <c r="C12" s="93"/>
      <c r="D12" s="1">
        <v>1</v>
      </c>
      <c r="E12" s="45">
        <v>16</v>
      </c>
      <c r="F12" s="1">
        <f>D12*E6</f>
        <v>16</v>
      </c>
    </row>
    <row r="13" spans="2:6" ht="12.75">
      <c r="B13" s="3" t="s">
        <v>57</v>
      </c>
      <c r="C13" s="91"/>
      <c r="D13" s="1">
        <v>1</v>
      </c>
      <c r="E13" s="45">
        <v>26.667</v>
      </c>
      <c r="F13" s="1">
        <f>D13*E13</f>
        <v>26.667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5.71093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6" t="s">
        <v>100</v>
      </c>
      <c r="C2" s="97"/>
      <c r="D2" s="97"/>
      <c r="E2" s="97"/>
      <c r="F2" s="97"/>
      <c r="G2" s="97"/>
      <c r="H2" s="98"/>
    </row>
    <row r="5" spans="2:8" ht="102" customHeight="1">
      <c r="B5" s="2" t="s">
        <v>48</v>
      </c>
      <c r="C5" s="2" t="s">
        <v>186</v>
      </c>
      <c r="D5" s="2" t="s">
        <v>177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34">
        <v>406.72</v>
      </c>
      <c r="D6" s="34">
        <v>402.85</v>
      </c>
      <c r="E6" s="26">
        <f>(C6-D6)/D6*100</f>
        <v>0.9606553307682772</v>
      </c>
      <c r="F6" s="28">
        <v>0</v>
      </c>
      <c r="G6" s="9">
        <v>15</v>
      </c>
      <c r="H6" s="6">
        <f>F6*G6</f>
        <v>0</v>
      </c>
    </row>
    <row r="7" spans="2:8" ht="12.75">
      <c r="B7" s="3" t="s">
        <v>50</v>
      </c>
      <c r="C7" s="34">
        <v>430687.55</v>
      </c>
      <c r="D7" s="34">
        <v>2080804.09</v>
      </c>
      <c r="E7" s="26">
        <f>(C7-D7)/D7*100</f>
        <v>-79.30186930764827</v>
      </c>
      <c r="F7" s="1">
        <v>1</v>
      </c>
      <c r="G7" s="9">
        <v>15</v>
      </c>
      <c r="H7" s="6">
        <f aca="true" t="shared" si="0" ref="H7:H13">F7*G7</f>
        <v>15</v>
      </c>
    </row>
    <row r="8" spans="2:8" ht="12.75">
      <c r="B8" s="3" t="s">
        <v>170</v>
      </c>
      <c r="C8" s="34">
        <v>5411.54</v>
      </c>
      <c r="D8" s="34">
        <v>549.81</v>
      </c>
      <c r="E8" s="26">
        <f aca="true" t="shared" si="1" ref="E8:E13">(C8-D8)/D8*100</f>
        <v>884.2563794765464</v>
      </c>
      <c r="F8" s="1">
        <v>0</v>
      </c>
      <c r="G8" s="9">
        <v>15</v>
      </c>
      <c r="H8" s="6">
        <v>0</v>
      </c>
    </row>
    <row r="9" spans="2:8" ht="12.75">
      <c r="B9" s="3" t="s">
        <v>52</v>
      </c>
      <c r="C9" s="34">
        <v>110283.01</v>
      </c>
      <c r="D9" s="34">
        <v>1143459.55</v>
      </c>
      <c r="E9" s="26">
        <f t="shared" si="1"/>
        <v>-90.35532039589856</v>
      </c>
      <c r="F9" s="1">
        <v>1</v>
      </c>
      <c r="G9" s="9">
        <v>15</v>
      </c>
      <c r="H9" s="6">
        <f t="shared" si="0"/>
        <v>15</v>
      </c>
    </row>
    <row r="10" spans="2:8" ht="12.75">
      <c r="B10" s="3" t="s">
        <v>53</v>
      </c>
      <c r="C10" s="34">
        <v>77087.72</v>
      </c>
      <c r="D10" s="34">
        <v>192437.76</v>
      </c>
      <c r="E10" s="26">
        <f t="shared" si="1"/>
        <v>-59.941479260619126</v>
      </c>
      <c r="F10" s="1">
        <v>1</v>
      </c>
      <c r="G10" s="9">
        <v>15</v>
      </c>
      <c r="H10" s="6">
        <f t="shared" si="0"/>
        <v>15</v>
      </c>
    </row>
    <row r="11" spans="2:8" ht="12.75">
      <c r="B11" s="3" t="s">
        <v>55</v>
      </c>
      <c r="C11" s="34">
        <v>1003.71</v>
      </c>
      <c r="D11" s="34">
        <v>197235.6</v>
      </c>
      <c r="E11" s="26">
        <f t="shared" si="1"/>
        <v>-99.49111113815154</v>
      </c>
      <c r="F11" s="1">
        <v>1</v>
      </c>
      <c r="G11" s="9">
        <v>15</v>
      </c>
      <c r="H11" s="6">
        <f t="shared" si="0"/>
        <v>15</v>
      </c>
    </row>
    <row r="12" spans="2:8" ht="12.75">
      <c r="B12" s="3" t="s">
        <v>56</v>
      </c>
      <c r="C12" s="34">
        <v>347.49</v>
      </c>
      <c r="D12" s="34">
        <v>2490.44</v>
      </c>
      <c r="E12" s="26">
        <f t="shared" si="1"/>
        <v>-86.04704389585775</v>
      </c>
      <c r="F12" s="1">
        <v>1</v>
      </c>
      <c r="G12" s="9">
        <v>15</v>
      </c>
      <c r="H12" s="6">
        <f t="shared" si="0"/>
        <v>15</v>
      </c>
    </row>
    <row r="13" spans="2:8" ht="12.75">
      <c r="B13" s="3" t="s">
        <v>57</v>
      </c>
      <c r="C13" s="34">
        <v>874.22</v>
      </c>
      <c r="D13" s="34">
        <v>3910.52</v>
      </c>
      <c r="E13" s="26">
        <f t="shared" si="1"/>
        <v>-77.64440534762642</v>
      </c>
      <c r="F13" s="1">
        <v>1</v>
      </c>
      <c r="G13" s="9">
        <v>25</v>
      </c>
      <c r="H13" s="6">
        <f t="shared" si="0"/>
        <v>25</v>
      </c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6"/>
  <sheetViews>
    <sheetView zoomScalePageLayoutView="0" workbookViewId="0" topLeftCell="A1">
      <selection activeCell="C33" sqref="C33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57" t="s">
        <v>151</v>
      </c>
      <c r="C2" s="57" t="s">
        <v>10</v>
      </c>
      <c r="D2" s="57" t="s">
        <v>152</v>
      </c>
    </row>
    <row r="3" spans="2:4" ht="12.75">
      <c r="B3" s="58" t="s">
        <v>21</v>
      </c>
      <c r="C3" s="52">
        <v>8</v>
      </c>
      <c r="D3" s="1" t="s">
        <v>150</v>
      </c>
    </row>
    <row r="4" spans="2:4" ht="12.75">
      <c r="B4" s="58" t="s">
        <v>22</v>
      </c>
      <c r="C4" s="52">
        <v>15</v>
      </c>
      <c r="D4" s="1" t="s">
        <v>156</v>
      </c>
    </row>
    <row r="5" spans="2:4" ht="12.75">
      <c r="B5" s="58" t="s">
        <v>23</v>
      </c>
      <c r="C5" s="52">
        <v>21</v>
      </c>
      <c r="D5" s="1" t="s">
        <v>156</v>
      </c>
    </row>
    <row r="6" spans="2:4" ht="12.75">
      <c r="B6" s="58" t="s">
        <v>24</v>
      </c>
      <c r="C6" s="52">
        <v>9</v>
      </c>
      <c r="D6" s="1" t="s">
        <v>150</v>
      </c>
    </row>
    <row r="7" spans="2:4" ht="12.75">
      <c r="B7" s="58" t="s">
        <v>135</v>
      </c>
      <c r="C7" s="52">
        <v>4</v>
      </c>
      <c r="D7" s="1" t="s">
        <v>150</v>
      </c>
    </row>
    <row r="8" spans="2:4" ht="12.75">
      <c r="B8" s="59" t="s">
        <v>155</v>
      </c>
      <c r="C8" s="52">
        <v>8</v>
      </c>
      <c r="D8" s="1" t="s">
        <v>150</v>
      </c>
    </row>
    <row r="9" spans="2:4" ht="12.75">
      <c r="B9" s="59" t="s">
        <v>137</v>
      </c>
      <c r="C9" s="52">
        <v>4</v>
      </c>
      <c r="D9" s="1" t="s">
        <v>156</v>
      </c>
    </row>
    <row r="10" spans="2:4" ht="12.75">
      <c r="B10" s="59" t="s">
        <v>138</v>
      </c>
      <c r="C10" s="52">
        <v>16</v>
      </c>
      <c r="D10" s="1" t="s">
        <v>150</v>
      </c>
    </row>
    <row r="11" spans="2:4" ht="12.75">
      <c r="B11" s="59" t="s">
        <v>139</v>
      </c>
      <c r="C11" s="52">
        <v>15</v>
      </c>
      <c r="D11" s="1" t="s">
        <v>150</v>
      </c>
    </row>
    <row r="12" spans="2:4" ht="12.75">
      <c r="B12" s="60"/>
      <c r="C12" s="57">
        <f>SUM(C3:C11)</f>
        <v>100</v>
      </c>
      <c r="D12" s="55"/>
    </row>
    <row r="13" ht="12.75">
      <c r="B13" s="54"/>
    </row>
    <row r="14" ht="12.75">
      <c r="B14" s="61" t="s">
        <v>157</v>
      </c>
    </row>
    <row r="15" ht="12.75">
      <c r="B15" s="54"/>
    </row>
    <row r="16" spans="2:5" ht="12.75">
      <c r="B16" s="57" t="s">
        <v>151</v>
      </c>
      <c r="C16" s="57" t="s">
        <v>10</v>
      </c>
      <c r="D16" s="57" t="s">
        <v>153</v>
      </c>
      <c r="E16" s="57" t="s">
        <v>154</v>
      </c>
    </row>
    <row r="17" spans="2:5" s="12" customFormat="1" ht="12.75">
      <c r="B17" s="68" t="s">
        <v>21</v>
      </c>
      <c r="C17" s="67">
        <v>8</v>
      </c>
      <c r="D17" s="67" t="s">
        <v>181</v>
      </c>
      <c r="E17" s="67">
        <v>13.333</v>
      </c>
    </row>
    <row r="18" spans="2:5" s="12" customFormat="1" ht="12.75">
      <c r="B18" s="68" t="s">
        <v>22</v>
      </c>
      <c r="C18" s="67">
        <v>0</v>
      </c>
      <c r="D18" s="67">
        <v>0</v>
      </c>
      <c r="E18" s="67">
        <v>0</v>
      </c>
    </row>
    <row r="19" spans="2:5" s="12" customFormat="1" ht="12.75">
      <c r="B19" s="68" t="s">
        <v>23</v>
      </c>
      <c r="C19" s="67">
        <v>0</v>
      </c>
      <c r="D19" s="67">
        <v>0</v>
      </c>
      <c r="E19" s="67">
        <v>0</v>
      </c>
    </row>
    <row r="20" spans="2:5" s="12" customFormat="1" ht="12.75">
      <c r="B20" s="68" t="s">
        <v>24</v>
      </c>
      <c r="C20" s="67">
        <v>9</v>
      </c>
      <c r="D20" s="67" t="s">
        <v>182</v>
      </c>
      <c r="E20" s="67">
        <v>15</v>
      </c>
    </row>
    <row r="21" spans="2:5" s="12" customFormat="1" ht="12.75">
      <c r="B21" s="68" t="s">
        <v>135</v>
      </c>
      <c r="C21" s="67">
        <v>4</v>
      </c>
      <c r="D21" s="67" t="s">
        <v>183</v>
      </c>
      <c r="E21" s="67">
        <v>6.667</v>
      </c>
    </row>
    <row r="22" spans="2:5" ht="12.75">
      <c r="B22" s="68" t="s">
        <v>155</v>
      </c>
      <c r="C22" s="52">
        <v>8</v>
      </c>
      <c r="D22" s="67" t="s">
        <v>181</v>
      </c>
      <c r="E22" s="70">
        <v>13.333</v>
      </c>
    </row>
    <row r="23" spans="2:5" ht="12.75">
      <c r="B23" s="69" t="s">
        <v>137</v>
      </c>
      <c r="C23" s="52">
        <v>0</v>
      </c>
      <c r="D23" s="69" t="s">
        <v>158</v>
      </c>
      <c r="E23" s="70">
        <v>0</v>
      </c>
    </row>
    <row r="24" spans="2:5" ht="12.75">
      <c r="B24" s="69" t="s">
        <v>138</v>
      </c>
      <c r="C24" s="52">
        <v>16</v>
      </c>
      <c r="D24" s="70" t="s">
        <v>184</v>
      </c>
      <c r="E24" s="70">
        <v>26.667</v>
      </c>
    </row>
    <row r="25" spans="2:5" ht="12.75">
      <c r="B25" s="69" t="s">
        <v>139</v>
      </c>
      <c r="C25" s="52">
        <v>15</v>
      </c>
      <c r="D25" s="70" t="s">
        <v>185</v>
      </c>
      <c r="E25" s="70">
        <v>25</v>
      </c>
    </row>
    <row r="26" spans="2:5" ht="12.75">
      <c r="B26" s="60"/>
      <c r="C26" s="57">
        <f>SUM(C17:C25)</f>
        <v>60</v>
      </c>
      <c r="D26" s="55"/>
      <c r="E26" s="56">
        <f>SUM(E17:E25)</f>
        <v>100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4"/>
  <sheetViews>
    <sheetView zoomScalePageLayoutView="0" workbookViewId="0" topLeftCell="B1">
      <selection activeCell="B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8.7109375" style="0" customWidth="1"/>
    <col min="8" max="8" width="10.28125" style="0" customWidth="1"/>
  </cols>
  <sheetData>
    <row r="2" spans="2:8" ht="27.75" customHeight="1">
      <c r="B2" s="96" t="s">
        <v>102</v>
      </c>
      <c r="C2" s="97"/>
      <c r="D2" s="97"/>
      <c r="E2" s="97"/>
      <c r="F2" s="97"/>
      <c r="G2" s="97"/>
      <c r="H2" s="98"/>
    </row>
    <row r="5" spans="2:8" ht="113.25" customHeight="1">
      <c r="B5" s="2" t="s">
        <v>48</v>
      </c>
      <c r="C5" s="2" t="s">
        <v>133</v>
      </c>
      <c r="D5" s="2" t="s">
        <v>103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26">
        <v>0</v>
      </c>
      <c r="D6" s="26">
        <v>0</v>
      </c>
      <c r="E6" s="6"/>
      <c r="F6" s="1"/>
      <c r="G6" s="49">
        <v>0</v>
      </c>
      <c r="H6" s="6">
        <f>F6*G6</f>
        <v>0</v>
      </c>
    </row>
    <row r="7" spans="2:8" ht="12.75">
      <c r="B7" s="3" t="s">
        <v>50</v>
      </c>
      <c r="C7" s="26">
        <v>136042.88</v>
      </c>
      <c r="D7" s="26">
        <v>200145512.48</v>
      </c>
      <c r="E7" s="6">
        <f>ROUND((C7/D7),3)</f>
        <v>0.001</v>
      </c>
      <c r="F7" s="6">
        <f>1-E7</f>
        <v>0.999</v>
      </c>
      <c r="G7" s="9">
        <v>60</v>
      </c>
      <c r="H7" s="6">
        <f>ROUND((F7*G7),3)</f>
        <v>59.94</v>
      </c>
    </row>
    <row r="8" spans="2:8" ht="12.75">
      <c r="B8" s="3" t="s">
        <v>169</v>
      </c>
      <c r="C8" s="26">
        <v>6961.26</v>
      </c>
      <c r="D8" s="26">
        <v>577500</v>
      </c>
      <c r="E8" s="6">
        <f>ROUND((C8/D8),3)</f>
        <v>0.012</v>
      </c>
      <c r="F8" s="6">
        <f aca="true" t="shared" si="0" ref="F8:F13">1-E8</f>
        <v>0.988</v>
      </c>
      <c r="G8" s="49">
        <v>60</v>
      </c>
      <c r="H8" s="6">
        <f aca="true" t="shared" si="1" ref="H8:H13">ROUND((F8*G8),3)</f>
        <v>59.28</v>
      </c>
    </row>
    <row r="9" spans="2:8" ht="12.75">
      <c r="B9" s="3" t="s">
        <v>52</v>
      </c>
      <c r="C9" s="26">
        <v>49173.95</v>
      </c>
      <c r="D9" s="26">
        <v>469217411.81</v>
      </c>
      <c r="E9" s="6">
        <f>C9/D9</f>
        <v>0.00010479992592413</v>
      </c>
      <c r="F9" s="6">
        <v>1</v>
      </c>
      <c r="G9" s="9">
        <v>60</v>
      </c>
      <c r="H9" s="6">
        <f t="shared" si="1"/>
        <v>60</v>
      </c>
    </row>
    <row r="10" spans="2:8" ht="12.75">
      <c r="B10" s="3" t="s">
        <v>53</v>
      </c>
      <c r="C10" s="26">
        <v>4188.35</v>
      </c>
      <c r="D10" s="26">
        <v>6509900</v>
      </c>
      <c r="E10" s="6">
        <f>ROUND((C10/D10),3)</f>
        <v>0.001</v>
      </c>
      <c r="F10" s="6">
        <f t="shared" si="0"/>
        <v>0.999</v>
      </c>
      <c r="G10" s="9">
        <v>60</v>
      </c>
      <c r="H10" s="6">
        <f t="shared" si="1"/>
        <v>59.94</v>
      </c>
    </row>
    <row r="11" spans="2:8" ht="12.75">
      <c r="B11" s="3" t="s">
        <v>55</v>
      </c>
      <c r="C11" s="26">
        <v>84</v>
      </c>
      <c r="D11" s="26">
        <v>61900</v>
      </c>
      <c r="E11" s="6">
        <f>ROUND((C11/D11),3)</f>
        <v>0.001</v>
      </c>
      <c r="F11" s="6">
        <f t="shared" si="0"/>
        <v>0.999</v>
      </c>
      <c r="G11" s="9">
        <v>60</v>
      </c>
      <c r="H11" s="6">
        <f t="shared" si="1"/>
        <v>59.94</v>
      </c>
    </row>
    <row r="12" spans="2:8" ht="12.75">
      <c r="B12" s="3" t="s">
        <v>56</v>
      </c>
      <c r="C12" s="26">
        <v>40.7</v>
      </c>
      <c r="D12" s="26">
        <v>540500</v>
      </c>
      <c r="E12" s="6">
        <f>ROUND((C12/D12),3)</f>
        <v>0</v>
      </c>
      <c r="F12" s="6">
        <v>1</v>
      </c>
      <c r="G12" s="9">
        <v>60</v>
      </c>
      <c r="H12" s="6">
        <f t="shared" si="1"/>
        <v>60</v>
      </c>
    </row>
    <row r="13" spans="2:8" ht="12.75">
      <c r="B13" s="3" t="s">
        <v>57</v>
      </c>
      <c r="C13" s="26">
        <v>697121.78</v>
      </c>
      <c r="D13" s="26">
        <v>36496900</v>
      </c>
      <c r="E13" s="6">
        <f>ROUND((C13/D13),3)</f>
        <v>0.019</v>
      </c>
      <c r="F13" s="6">
        <f t="shared" si="0"/>
        <v>0.981</v>
      </c>
      <c r="G13" s="9">
        <v>60</v>
      </c>
      <c r="H13" s="6">
        <f t="shared" si="1"/>
        <v>58.86</v>
      </c>
    </row>
    <row r="14" spans="3:4" ht="12.75">
      <c r="C14" s="33">
        <f>SUM(C6:C13)</f>
        <v>893612.92</v>
      </c>
      <c r="D14" s="33">
        <f>SUM(D6:D13)</f>
        <v>713549624.29</v>
      </c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G14"/>
  <sheetViews>
    <sheetView zoomScalePageLayoutView="0" workbookViewId="0" topLeftCell="B1">
      <selection activeCell="B8" sqref="A8:IV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  <col min="5" max="5" width="19.140625" style="0" customWidth="1"/>
    <col min="6" max="6" width="14.57421875" style="0" customWidth="1"/>
    <col min="7" max="7" width="10.28125" style="0" customWidth="1"/>
  </cols>
  <sheetData>
    <row r="2" spans="2:7" ht="27.75" customHeight="1">
      <c r="B2" s="96" t="s">
        <v>104</v>
      </c>
      <c r="C2" s="97"/>
      <c r="D2" s="97"/>
      <c r="E2" s="97"/>
      <c r="F2" s="97"/>
      <c r="G2" s="98"/>
    </row>
    <row r="5" spans="2:7" ht="95.25" customHeight="1">
      <c r="B5" s="2" t="s">
        <v>48</v>
      </c>
      <c r="C5" s="2" t="s">
        <v>105</v>
      </c>
      <c r="D5" s="2" t="s">
        <v>106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26">
        <v>0</v>
      </c>
      <c r="D6" s="26">
        <v>0</v>
      </c>
      <c r="E6" s="49"/>
      <c r="F6" s="1">
        <v>0</v>
      </c>
      <c r="G6" s="6">
        <f>E6*F6</f>
        <v>0</v>
      </c>
    </row>
    <row r="7" spans="2:7" ht="12.75">
      <c r="B7" s="3" t="s">
        <v>50</v>
      </c>
      <c r="C7" s="26">
        <v>136042.88</v>
      </c>
      <c r="D7" s="26">
        <v>136042.88</v>
      </c>
      <c r="E7" s="9">
        <v>1</v>
      </c>
      <c r="F7" s="1">
        <v>40</v>
      </c>
      <c r="G7" s="6">
        <f aca="true" t="shared" si="0" ref="G7:G13">E7*F7</f>
        <v>40</v>
      </c>
    </row>
    <row r="8" spans="2:7" ht="12.75">
      <c r="B8" s="3" t="s">
        <v>171</v>
      </c>
      <c r="C8" s="26">
        <v>6961.26</v>
      </c>
      <c r="D8" s="26">
        <v>6961.26</v>
      </c>
      <c r="E8" s="9">
        <v>1</v>
      </c>
      <c r="F8" s="1">
        <v>40</v>
      </c>
      <c r="G8" s="6">
        <f t="shared" si="0"/>
        <v>40</v>
      </c>
    </row>
    <row r="9" spans="2:7" ht="12.75">
      <c r="B9" s="3" t="s">
        <v>52</v>
      </c>
      <c r="C9" s="26">
        <v>49173.95</v>
      </c>
      <c r="D9" s="26">
        <v>49173.95</v>
      </c>
      <c r="E9" s="9">
        <v>1</v>
      </c>
      <c r="F9" s="1">
        <v>40</v>
      </c>
      <c r="G9" s="6">
        <f t="shared" si="0"/>
        <v>40</v>
      </c>
    </row>
    <row r="10" spans="2:7" ht="12.75">
      <c r="B10" s="3" t="s">
        <v>53</v>
      </c>
      <c r="C10" s="26">
        <v>4188.35</v>
      </c>
      <c r="D10" s="26">
        <v>4188.35</v>
      </c>
      <c r="E10" s="49">
        <v>1</v>
      </c>
      <c r="F10" s="1">
        <v>40</v>
      </c>
      <c r="G10" s="6">
        <f t="shared" si="0"/>
        <v>40</v>
      </c>
    </row>
    <row r="11" spans="2:7" ht="12.75">
      <c r="B11" s="3" t="s">
        <v>55</v>
      </c>
      <c r="C11" s="26">
        <v>84</v>
      </c>
      <c r="D11" s="26">
        <v>84</v>
      </c>
      <c r="E11" s="9">
        <v>1</v>
      </c>
      <c r="F11" s="1">
        <v>40</v>
      </c>
      <c r="G11" s="6">
        <f t="shared" si="0"/>
        <v>40</v>
      </c>
    </row>
    <row r="12" spans="2:7" ht="12.75">
      <c r="B12" s="3" t="s">
        <v>56</v>
      </c>
      <c r="C12" s="26">
        <v>40.7</v>
      </c>
      <c r="D12" s="26">
        <v>40.7</v>
      </c>
      <c r="E12" s="9">
        <v>1</v>
      </c>
      <c r="F12" s="1">
        <v>40</v>
      </c>
      <c r="G12" s="6">
        <f t="shared" si="0"/>
        <v>40</v>
      </c>
    </row>
    <row r="13" spans="2:7" ht="12.75">
      <c r="B13" s="3" t="s">
        <v>57</v>
      </c>
      <c r="C13" s="26">
        <v>697121.78</v>
      </c>
      <c r="D13" s="26">
        <v>697121.78</v>
      </c>
      <c r="E13" s="9">
        <v>1</v>
      </c>
      <c r="F13" s="1">
        <v>40</v>
      </c>
      <c r="G13" s="6">
        <f t="shared" si="0"/>
        <v>40</v>
      </c>
    </row>
    <row r="14" spans="3:4" ht="12.75">
      <c r="C14" s="33">
        <f>SUM(C7:C13)</f>
        <v>893612.92</v>
      </c>
      <c r="D14" s="33">
        <f>SUM(D7:D13)</f>
        <v>893612.92</v>
      </c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57" t="s">
        <v>162</v>
      </c>
      <c r="C2" s="57" t="s">
        <v>10</v>
      </c>
      <c r="D2" s="57" t="s">
        <v>152</v>
      </c>
    </row>
    <row r="3" spans="2:4" ht="12.75">
      <c r="B3" s="58" t="s">
        <v>37</v>
      </c>
      <c r="C3" s="52">
        <v>24</v>
      </c>
      <c r="D3" s="1" t="s">
        <v>150</v>
      </c>
    </row>
    <row r="4" spans="2:4" ht="12.75">
      <c r="B4" s="59" t="s">
        <v>38</v>
      </c>
      <c r="C4" s="52">
        <v>24</v>
      </c>
      <c r="D4" s="1" t="s">
        <v>150</v>
      </c>
    </row>
    <row r="5" spans="2:4" ht="12.75">
      <c r="B5" s="59" t="s">
        <v>41</v>
      </c>
      <c r="C5" s="52">
        <v>4</v>
      </c>
      <c r="D5" s="1" t="s">
        <v>180</v>
      </c>
    </row>
    <row r="6" spans="2:4" ht="12.75">
      <c r="B6" s="59" t="s">
        <v>39</v>
      </c>
      <c r="C6" s="52">
        <v>24</v>
      </c>
      <c r="D6" s="1" t="s">
        <v>150</v>
      </c>
    </row>
    <row r="7" spans="2:4" ht="12.75">
      <c r="B7" s="59" t="s">
        <v>40</v>
      </c>
      <c r="C7" s="52">
        <v>24</v>
      </c>
      <c r="D7" s="1" t="s">
        <v>150</v>
      </c>
    </row>
    <row r="8" spans="2:4" ht="12.75">
      <c r="B8" s="60"/>
      <c r="C8" s="57">
        <f>SUM(C3:C7)</f>
        <v>100</v>
      </c>
      <c r="D8" s="55"/>
    </row>
    <row r="9" ht="12.75">
      <c r="B9" s="54"/>
    </row>
    <row r="10" ht="12.75">
      <c r="B10" s="61" t="s">
        <v>176</v>
      </c>
    </row>
    <row r="11" ht="12.75">
      <c r="B11" s="54"/>
    </row>
    <row r="12" spans="2:5" ht="12.75">
      <c r="B12" s="57" t="s">
        <v>162</v>
      </c>
      <c r="C12" s="57" t="s">
        <v>10</v>
      </c>
      <c r="D12" s="57" t="s">
        <v>153</v>
      </c>
      <c r="E12" s="57" t="s">
        <v>154</v>
      </c>
    </row>
    <row r="13" spans="2:5" ht="12.75">
      <c r="B13" s="58" t="s">
        <v>37</v>
      </c>
      <c r="C13" s="52">
        <v>24</v>
      </c>
      <c r="D13" s="59" t="s">
        <v>163</v>
      </c>
      <c r="E13" s="66">
        <v>25</v>
      </c>
    </row>
    <row r="14" spans="2:5" ht="12.75">
      <c r="B14" s="59" t="s">
        <v>38</v>
      </c>
      <c r="C14" s="52">
        <v>24</v>
      </c>
      <c r="D14" s="59" t="s">
        <v>163</v>
      </c>
      <c r="E14" s="66">
        <v>25</v>
      </c>
    </row>
    <row r="15" spans="2:5" ht="12.75">
      <c r="B15" s="59" t="s">
        <v>41</v>
      </c>
      <c r="C15" s="52">
        <v>0</v>
      </c>
      <c r="D15" s="52">
        <v>0</v>
      </c>
      <c r="E15" s="66">
        <v>0</v>
      </c>
    </row>
    <row r="16" spans="2:5" ht="12.75">
      <c r="B16" s="59" t="s">
        <v>39</v>
      </c>
      <c r="C16" s="52">
        <v>24</v>
      </c>
      <c r="D16" s="59" t="s">
        <v>163</v>
      </c>
      <c r="E16" s="66">
        <v>25</v>
      </c>
    </row>
    <row r="17" spans="2:5" ht="12.75">
      <c r="B17" s="59" t="s">
        <v>40</v>
      </c>
      <c r="C17" s="52">
        <v>24</v>
      </c>
      <c r="D17" s="59" t="s">
        <v>163</v>
      </c>
      <c r="E17" s="66">
        <v>25</v>
      </c>
    </row>
    <row r="18" spans="2:5" ht="12.75">
      <c r="B18" s="60"/>
      <c r="C18" s="57">
        <f>SUM(C13:C17)</f>
        <v>96</v>
      </c>
      <c r="D18" s="55"/>
      <c r="E18" s="56">
        <f>E13+E14+E15+E16+E17</f>
        <v>100</v>
      </c>
    </row>
    <row r="30" ht="12.75">
      <c r="D30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4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2.28125" style="0" bestFit="1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57" t="s">
        <v>151</v>
      </c>
      <c r="C2" s="57" t="s">
        <v>10</v>
      </c>
      <c r="D2" s="57" t="s">
        <v>152</v>
      </c>
    </row>
    <row r="3" spans="2:4" ht="12.75">
      <c r="B3" s="58" t="s">
        <v>25</v>
      </c>
      <c r="C3" s="52">
        <v>60</v>
      </c>
      <c r="D3" s="1" t="s">
        <v>179</v>
      </c>
    </row>
    <row r="4" spans="2:4" ht="12.75">
      <c r="B4" s="58" t="s">
        <v>26</v>
      </c>
      <c r="C4" s="52">
        <v>40</v>
      </c>
      <c r="D4" s="1" t="s">
        <v>179</v>
      </c>
    </row>
    <row r="5" spans="2:4" ht="12.75">
      <c r="B5" s="60"/>
      <c r="C5" s="57">
        <f>SUM(C3:C4)</f>
        <v>100</v>
      </c>
      <c r="D5" s="55"/>
    </row>
    <row r="6" ht="12.75">
      <c r="B6" s="54"/>
    </row>
    <row r="7" ht="12.75" hidden="1">
      <c r="B7" s="61" t="s">
        <v>159</v>
      </c>
    </row>
    <row r="8" ht="12.75" hidden="1">
      <c r="B8" s="54"/>
    </row>
    <row r="9" spans="2:5" ht="12.75" hidden="1">
      <c r="B9" s="57" t="s">
        <v>151</v>
      </c>
      <c r="C9" s="57" t="s">
        <v>10</v>
      </c>
      <c r="D9" s="57" t="s">
        <v>153</v>
      </c>
      <c r="E9" s="57" t="s">
        <v>154</v>
      </c>
    </row>
    <row r="10" spans="2:5" s="12" customFormat="1" ht="12.75" hidden="1">
      <c r="B10" s="68" t="s">
        <v>25</v>
      </c>
      <c r="C10" s="67">
        <v>60</v>
      </c>
      <c r="D10" s="67" t="s">
        <v>160</v>
      </c>
      <c r="E10" s="67">
        <v>100</v>
      </c>
    </row>
    <row r="11" spans="2:5" s="12" customFormat="1" ht="12.75" hidden="1">
      <c r="B11" s="68" t="s">
        <v>26</v>
      </c>
      <c r="C11" s="67">
        <v>0</v>
      </c>
      <c r="D11" s="67">
        <v>0</v>
      </c>
      <c r="E11" s="67">
        <v>0</v>
      </c>
    </row>
    <row r="12" spans="2:5" ht="12.75" hidden="1">
      <c r="B12" s="60"/>
      <c r="C12" s="57">
        <f>SUM(C10:C11)</f>
        <v>60</v>
      </c>
      <c r="D12" s="55"/>
      <c r="E12" s="56">
        <f>SUM(E10:E11)</f>
        <v>100</v>
      </c>
    </row>
    <row r="24" ht="12.75">
      <c r="D24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F15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107</v>
      </c>
      <c r="C2" s="97"/>
      <c r="D2" s="97"/>
      <c r="E2" s="97"/>
      <c r="F2" s="98"/>
    </row>
    <row r="5" spans="2:6" ht="87" customHeight="1">
      <c r="B5" s="2" t="s">
        <v>48</v>
      </c>
      <c r="C5" s="2" t="s">
        <v>108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 t="s">
        <v>189</v>
      </c>
      <c r="D6" s="1">
        <v>1</v>
      </c>
      <c r="E6" s="45">
        <v>30</v>
      </c>
      <c r="F6" s="1">
        <f>D6*E6</f>
        <v>30</v>
      </c>
    </row>
    <row r="7" spans="2:6" ht="12.75">
      <c r="B7" s="3" t="s">
        <v>50</v>
      </c>
      <c r="C7" s="27" t="s">
        <v>189</v>
      </c>
      <c r="D7" s="1">
        <v>1</v>
      </c>
      <c r="E7" s="45">
        <v>30</v>
      </c>
      <c r="F7" s="1">
        <f aca="true" t="shared" si="0" ref="F7:F13">D7*E7</f>
        <v>30</v>
      </c>
    </row>
    <row r="8" spans="2:6" ht="12.75">
      <c r="B8" s="3" t="s">
        <v>171</v>
      </c>
      <c r="C8" s="27" t="s">
        <v>189</v>
      </c>
      <c r="D8" s="1">
        <v>1</v>
      </c>
      <c r="E8" s="45">
        <v>30</v>
      </c>
      <c r="F8" s="1">
        <v>30</v>
      </c>
    </row>
    <row r="9" spans="2:6" ht="12.75">
      <c r="B9" s="3" t="s">
        <v>52</v>
      </c>
      <c r="C9" s="27" t="s">
        <v>189</v>
      </c>
      <c r="D9" s="1">
        <v>1</v>
      </c>
      <c r="E9" s="45">
        <v>30</v>
      </c>
      <c r="F9" s="1">
        <f t="shared" si="0"/>
        <v>30</v>
      </c>
    </row>
    <row r="10" spans="2:6" ht="12.75">
      <c r="B10" s="3" t="s">
        <v>53</v>
      </c>
      <c r="C10" s="27" t="s">
        <v>189</v>
      </c>
      <c r="D10" s="1">
        <v>1</v>
      </c>
      <c r="E10" s="45">
        <v>30</v>
      </c>
      <c r="F10" s="1">
        <f t="shared" si="0"/>
        <v>30</v>
      </c>
    </row>
    <row r="11" spans="2:6" ht="12.75">
      <c r="B11" s="3" t="s">
        <v>55</v>
      </c>
      <c r="C11" s="27" t="s">
        <v>189</v>
      </c>
      <c r="D11" s="1">
        <v>1</v>
      </c>
      <c r="E11" s="45">
        <v>30</v>
      </c>
      <c r="F11" s="1">
        <f t="shared" si="0"/>
        <v>30</v>
      </c>
    </row>
    <row r="12" spans="2:6" ht="12.75">
      <c r="B12" s="3" t="s">
        <v>56</v>
      </c>
      <c r="C12" s="27" t="s">
        <v>189</v>
      </c>
      <c r="D12" s="1">
        <v>1</v>
      </c>
      <c r="E12" s="45">
        <v>30</v>
      </c>
      <c r="F12" s="1">
        <f t="shared" si="0"/>
        <v>30</v>
      </c>
    </row>
    <row r="13" spans="2:6" ht="12.75">
      <c r="B13" s="3" t="s">
        <v>57</v>
      </c>
      <c r="C13" s="27" t="s">
        <v>189</v>
      </c>
      <c r="D13" s="1">
        <v>1</v>
      </c>
      <c r="E13" s="45">
        <v>30</v>
      </c>
      <c r="F13" s="1">
        <f t="shared" si="0"/>
        <v>30</v>
      </c>
    </row>
    <row r="14" spans="4:6" ht="12.75">
      <c r="D14" s="16"/>
      <c r="E14" s="88"/>
      <c r="F14" s="16"/>
    </row>
    <row r="15" spans="4:6" ht="12.75">
      <c r="D15" s="77"/>
      <c r="E15" s="89"/>
      <c r="F15" s="77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F14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5.57421875" style="0" customWidth="1"/>
    <col min="3" max="3" width="25.7109375" style="0" customWidth="1"/>
    <col min="4" max="4" width="19.140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14</v>
      </c>
      <c r="C2" s="97"/>
      <c r="D2" s="97"/>
      <c r="E2" s="97"/>
      <c r="F2" s="98"/>
    </row>
    <row r="5" spans="2:6" ht="94.5" customHeight="1">
      <c r="B5" s="2" t="s">
        <v>48</v>
      </c>
      <c r="C5" s="2" t="s">
        <v>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1">
        <v>0</v>
      </c>
      <c r="D6" s="9">
        <v>1</v>
      </c>
      <c r="E6" s="46">
        <v>70</v>
      </c>
      <c r="F6" s="6">
        <f>D6*E6</f>
        <v>70</v>
      </c>
    </row>
    <row r="7" spans="2:6" ht="12.75">
      <c r="B7" s="3" t="s">
        <v>50</v>
      </c>
      <c r="C7" s="1">
        <v>0</v>
      </c>
      <c r="D7" s="9">
        <v>1</v>
      </c>
      <c r="E7" s="46">
        <v>70</v>
      </c>
      <c r="F7" s="6">
        <f aca="true" t="shared" si="0" ref="F7:F13">D7*E7</f>
        <v>70</v>
      </c>
    </row>
    <row r="8" spans="2:6" ht="12.75">
      <c r="B8" s="3" t="s">
        <v>171</v>
      </c>
      <c r="C8" s="1">
        <v>0</v>
      </c>
      <c r="D8" s="9">
        <v>1</v>
      </c>
      <c r="E8" s="46">
        <v>70</v>
      </c>
      <c r="F8" s="6">
        <f t="shared" si="0"/>
        <v>70</v>
      </c>
    </row>
    <row r="9" spans="2:6" ht="12.75">
      <c r="B9" s="3" t="s">
        <v>52</v>
      </c>
      <c r="C9" s="1">
        <v>0</v>
      </c>
      <c r="D9" s="9">
        <v>1</v>
      </c>
      <c r="E9" s="46">
        <v>70</v>
      </c>
      <c r="F9" s="6">
        <f t="shared" si="0"/>
        <v>70</v>
      </c>
    </row>
    <row r="10" spans="2:6" ht="12.75">
      <c r="B10" s="3" t="s">
        <v>53</v>
      </c>
      <c r="C10" s="1">
        <v>0</v>
      </c>
      <c r="D10" s="9">
        <v>1</v>
      </c>
      <c r="E10" s="46">
        <v>70</v>
      </c>
      <c r="F10" s="6">
        <f t="shared" si="0"/>
        <v>70</v>
      </c>
    </row>
    <row r="11" spans="2:6" ht="12.75">
      <c r="B11" s="3" t="s">
        <v>55</v>
      </c>
      <c r="C11" s="1">
        <v>0</v>
      </c>
      <c r="D11" s="9">
        <v>1</v>
      </c>
      <c r="E11" s="46">
        <v>70</v>
      </c>
      <c r="F11" s="6">
        <f t="shared" si="0"/>
        <v>70</v>
      </c>
    </row>
    <row r="12" spans="2:6" ht="12.75">
      <c r="B12" s="3" t="s">
        <v>56</v>
      </c>
      <c r="C12" s="1">
        <v>0</v>
      </c>
      <c r="D12" s="9">
        <v>1</v>
      </c>
      <c r="E12" s="46">
        <v>70</v>
      </c>
      <c r="F12" s="6">
        <f t="shared" si="0"/>
        <v>70</v>
      </c>
    </row>
    <row r="13" spans="2:6" ht="12.75">
      <c r="B13" s="3" t="s">
        <v>57</v>
      </c>
      <c r="C13" s="1">
        <v>0</v>
      </c>
      <c r="D13" s="9">
        <v>1</v>
      </c>
      <c r="E13" s="46">
        <v>70</v>
      </c>
      <c r="F13" s="6">
        <f t="shared" si="0"/>
        <v>70</v>
      </c>
    </row>
    <row r="14" spans="3:5" ht="12.75">
      <c r="C14" s="16"/>
      <c r="D14" s="90"/>
      <c r="E14" s="16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109</v>
      </c>
      <c r="C2" s="97"/>
      <c r="D2" s="97"/>
      <c r="E2" s="97"/>
      <c r="F2" s="98"/>
    </row>
    <row r="5" spans="2:6" ht="87" customHeight="1">
      <c r="B5" s="2" t="s">
        <v>48</v>
      </c>
      <c r="C5" s="2" t="s">
        <v>110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 t="s">
        <v>189</v>
      </c>
      <c r="D6" s="1">
        <v>1</v>
      </c>
      <c r="E6" s="45">
        <v>25</v>
      </c>
      <c r="F6" s="1">
        <f>E6*D6</f>
        <v>25</v>
      </c>
    </row>
    <row r="7" spans="2:6" ht="12.75">
      <c r="B7" s="3" t="s">
        <v>50</v>
      </c>
      <c r="C7" s="27" t="s">
        <v>189</v>
      </c>
      <c r="D7" s="1">
        <v>1</v>
      </c>
      <c r="E7" s="45">
        <v>20</v>
      </c>
      <c r="F7" s="1">
        <f aca="true" t="shared" si="0" ref="F7:F13">E7*D7</f>
        <v>20</v>
      </c>
    </row>
    <row r="8" spans="2:6" ht="12.75">
      <c r="B8" s="3" t="s">
        <v>171</v>
      </c>
      <c r="C8" s="27" t="s">
        <v>189</v>
      </c>
      <c r="D8" s="1">
        <v>1</v>
      </c>
      <c r="E8" s="45">
        <v>25</v>
      </c>
      <c r="F8" s="1">
        <f t="shared" si="0"/>
        <v>25</v>
      </c>
    </row>
    <row r="9" spans="2:6" ht="12.75">
      <c r="B9" s="3" t="s">
        <v>52</v>
      </c>
      <c r="C9" s="27" t="s">
        <v>189</v>
      </c>
      <c r="D9" s="1">
        <v>1</v>
      </c>
      <c r="E9" s="45">
        <v>20</v>
      </c>
      <c r="F9" s="1">
        <f t="shared" si="0"/>
        <v>20</v>
      </c>
    </row>
    <row r="10" spans="2:6" ht="12.75">
      <c r="B10" s="3" t="s">
        <v>53</v>
      </c>
      <c r="C10" s="27" t="s">
        <v>189</v>
      </c>
      <c r="D10" s="1">
        <v>1</v>
      </c>
      <c r="E10" s="45">
        <v>20</v>
      </c>
      <c r="F10" s="1">
        <f t="shared" si="0"/>
        <v>20</v>
      </c>
    </row>
    <row r="11" spans="2:6" ht="12.75">
      <c r="B11" s="3" t="s">
        <v>55</v>
      </c>
      <c r="C11" s="27" t="s">
        <v>189</v>
      </c>
      <c r="D11" s="1">
        <v>1</v>
      </c>
      <c r="E11" s="45">
        <v>20</v>
      </c>
      <c r="F11" s="1">
        <f t="shared" si="0"/>
        <v>20</v>
      </c>
    </row>
    <row r="12" spans="2:6" ht="12.75">
      <c r="B12" s="3" t="s">
        <v>56</v>
      </c>
      <c r="C12" s="27" t="s">
        <v>189</v>
      </c>
      <c r="D12" s="1">
        <v>1</v>
      </c>
      <c r="E12" s="45">
        <v>20</v>
      </c>
      <c r="F12" s="1">
        <f t="shared" si="0"/>
        <v>20</v>
      </c>
    </row>
    <row r="13" spans="2:6" ht="12.75">
      <c r="B13" s="3" t="s">
        <v>57</v>
      </c>
      <c r="C13" s="27" t="s">
        <v>189</v>
      </c>
      <c r="D13" s="1">
        <v>1</v>
      </c>
      <c r="E13" s="45">
        <v>25</v>
      </c>
      <c r="F13" s="1">
        <f t="shared" si="0"/>
        <v>25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H13"/>
  <sheetViews>
    <sheetView zoomScalePageLayoutView="0" workbookViewId="0" topLeftCell="B1">
      <selection activeCell="B8" sqref="A8:IV8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  <col min="5" max="5" width="19.140625" style="0" customWidth="1"/>
    <col min="6" max="6" width="14.57421875" style="0" customWidth="1"/>
    <col min="7" max="7" width="10.57421875" style="0" customWidth="1"/>
    <col min="8" max="8" width="10.28125" style="0" customWidth="1"/>
  </cols>
  <sheetData>
    <row r="2" spans="2:8" ht="27.75" customHeight="1">
      <c r="B2" s="96" t="s">
        <v>111</v>
      </c>
      <c r="C2" s="97"/>
      <c r="D2" s="97"/>
      <c r="E2" s="97"/>
      <c r="F2" s="97"/>
      <c r="G2" s="97"/>
      <c r="H2" s="98"/>
    </row>
    <row r="5" spans="2:8" ht="113.25" customHeight="1">
      <c r="B5" s="2" t="s">
        <v>48</v>
      </c>
      <c r="C5" s="2" t="s">
        <v>112</v>
      </c>
      <c r="D5" s="2" t="s">
        <v>113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">
        <v>0</v>
      </c>
      <c r="D6" s="1">
        <v>0</v>
      </c>
      <c r="E6" s="9"/>
      <c r="F6" s="1">
        <v>1</v>
      </c>
      <c r="G6" s="46">
        <v>25</v>
      </c>
      <c r="H6" s="6">
        <f>F6*G6</f>
        <v>25</v>
      </c>
    </row>
    <row r="7" spans="2:8" ht="12.75">
      <c r="B7" s="3" t="s">
        <v>50</v>
      </c>
      <c r="C7" s="1">
        <v>0</v>
      </c>
      <c r="D7" s="1">
        <v>4</v>
      </c>
      <c r="E7" s="9"/>
      <c r="F7" s="1">
        <v>0</v>
      </c>
      <c r="G7" s="46">
        <v>20</v>
      </c>
      <c r="H7" s="6">
        <f aca="true" t="shared" si="0" ref="H7:H13">F7*G7</f>
        <v>0</v>
      </c>
    </row>
    <row r="8" spans="2:8" ht="12.75">
      <c r="B8" s="3" t="s">
        <v>171</v>
      </c>
      <c r="C8" s="1">
        <v>1</v>
      </c>
      <c r="D8" s="1">
        <v>0</v>
      </c>
      <c r="E8" s="9"/>
      <c r="F8" s="1">
        <v>1</v>
      </c>
      <c r="G8" s="46">
        <v>25</v>
      </c>
      <c r="H8" s="6">
        <f t="shared" si="0"/>
        <v>25</v>
      </c>
    </row>
    <row r="9" spans="2:8" ht="12.75">
      <c r="B9" s="3" t="s">
        <v>52</v>
      </c>
      <c r="C9" s="1">
        <v>0</v>
      </c>
      <c r="D9" s="1">
        <v>3</v>
      </c>
      <c r="E9" s="9"/>
      <c r="F9" s="1">
        <v>0</v>
      </c>
      <c r="G9" s="46">
        <v>20</v>
      </c>
      <c r="H9" s="6">
        <f t="shared" si="0"/>
        <v>0</v>
      </c>
    </row>
    <row r="10" spans="2:8" ht="12.75">
      <c r="B10" s="3" t="s">
        <v>53</v>
      </c>
      <c r="C10" s="1">
        <v>1</v>
      </c>
      <c r="D10" s="1">
        <v>0</v>
      </c>
      <c r="E10" s="9"/>
      <c r="F10" s="1">
        <v>1</v>
      </c>
      <c r="G10" s="46">
        <v>20</v>
      </c>
      <c r="H10" s="6">
        <f t="shared" si="0"/>
        <v>20</v>
      </c>
    </row>
    <row r="11" spans="2:8" ht="12.75">
      <c r="B11" s="3" t="s">
        <v>55</v>
      </c>
      <c r="C11" s="1">
        <v>1</v>
      </c>
      <c r="D11" s="1">
        <v>0</v>
      </c>
      <c r="E11" s="9"/>
      <c r="F11" s="1">
        <v>1</v>
      </c>
      <c r="G11" s="46">
        <v>20</v>
      </c>
      <c r="H11" s="6">
        <f t="shared" si="0"/>
        <v>20</v>
      </c>
    </row>
    <row r="12" spans="2:8" ht="12.75">
      <c r="B12" s="3" t="s">
        <v>56</v>
      </c>
      <c r="C12" s="1">
        <v>0</v>
      </c>
      <c r="D12" s="1">
        <v>1</v>
      </c>
      <c r="E12" s="9"/>
      <c r="F12" s="1">
        <v>0</v>
      </c>
      <c r="G12" s="46">
        <v>20</v>
      </c>
      <c r="H12" s="6">
        <f t="shared" si="0"/>
        <v>0</v>
      </c>
    </row>
    <row r="13" spans="2:8" ht="12.75">
      <c r="B13" s="3" t="s">
        <v>57</v>
      </c>
      <c r="C13" s="1">
        <v>0</v>
      </c>
      <c r="D13" s="1">
        <v>1</v>
      </c>
      <c r="E13" s="9"/>
      <c r="F13" s="1">
        <v>0</v>
      </c>
      <c r="G13" s="46">
        <v>25</v>
      </c>
      <c r="H13" s="6">
        <f t="shared" si="0"/>
        <v>0</v>
      </c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F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27.75" customHeight="1">
      <c r="B2" s="96" t="s">
        <v>114</v>
      </c>
      <c r="C2" s="97"/>
      <c r="D2" s="97"/>
      <c r="E2" s="97"/>
      <c r="F2" s="98"/>
    </row>
    <row r="5" spans="2:6" ht="87" customHeight="1">
      <c r="B5" s="2" t="s">
        <v>48</v>
      </c>
      <c r="C5" s="2" t="s">
        <v>115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 t="s">
        <v>189</v>
      </c>
      <c r="D6" s="1">
        <v>1</v>
      </c>
      <c r="E6" s="45">
        <v>25</v>
      </c>
      <c r="F6" s="1">
        <f>D6*E6</f>
        <v>25</v>
      </c>
    </row>
    <row r="7" spans="2:6" ht="12.75">
      <c r="B7" s="3" t="s">
        <v>50</v>
      </c>
      <c r="C7" s="27" t="s">
        <v>189</v>
      </c>
      <c r="D7" s="1">
        <v>1</v>
      </c>
      <c r="E7" s="45">
        <v>20</v>
      </c>
      <c r="F7" s="1">
        <f aca="true" t="shared" si="0" ref="F7:F13">D7*E7</f>
        <v>20</v>
      </c>
    </row>
    <row r="8" spans="2:6" ht="12.75">
      <c r="B8" s="3" t="s">
        <v>171</v>
      </c>
      <c r="C8" s="27" t="s">
        <v>189</v>
      </c>
      <c r="D8" s="1">
        <v>1</v>
      </c>
      <c r="E8" s="45">
        <v>25</v>
      </c>
      <c r="F8" s="1">
        <f t="shared" si="0"/>
        <v>25</v>
      </c>
    </row>
    <row r="9" spans="2:6" ht="12.75">
      <c r="B9" s="3" t="s">
        <v>52</v>
      </c>
      <c r="C9" s="27" t="s">
        <v>189</v>
      </c>
      <c r="D9" s="1">
        <v>1</v>
      </c>
      <c r="E9" s="45">
        <v>20</v>
      </c>
      <c r="F9" s="1">
        <f t="shared" si="0"/>
        <v>20</v>
      </c>
    </row>
    <row r="10" spans="2:6" ht="12.75">
      <c r="B10" s="3" t="s">
        <v>53</v>
      </c>
      <c r="C10" s="27" t="s">
        <v>189</v>
      </c>
      <c r="D10" s="1">
        <v>1</v>
      </c>
      <c r="E10" s="45">
        <v>20</v>
      </c>
      <c r="F10" s="1">
        <f t="shared" si="0"/>
        <v>20</v>
      </c>
    </row>
    <row r="11" spans="2:6" ht="12.75">
      <c r="B11" s="3" t="s">
        <v>55</v>
      </c>
      <c r="C11" s="27" t="s">
        <v>189</v>
      </c>
      <c r="D11" s="1">
        <v>1</v>
      </c>
      <c r="E11" s="45">
        <v>20</v>
      </c>
      <c r="F11" s="1">
        <f t="shared" si="0"/>
        <v>20</v>
      </c>
    </row>
    <row r="12" spans="2:6" ht="12.75">
      <c r="B12" s="3" t="s">
        <v>56</v>
      </c>
      <c r="C12" s="27" t="s">
        <v>189</v>
      </c>
      <c r="D12" s="1">
        <v>1</v>
      </c>
      <c r="E12" s="45">
        <v>20</v>
      </c>
      <c r="F12" s="1">
        <f t="shared" si="0"/>
        <v>20</v>
      </c>
    </row>
    <row r="13" spans="2:6" ht="12.75">
      <c r="B13" s="3" t="s">
        <v>57</v>
      </c>
      <c r="C13" s="27" t="s">
        <v>189</v>
      </c>
      <c r="D13" s="1">
        <v>1</v>
      </c>
      <c r="E13" s="45">
        <v>25</v>
      </c>
      <c r="F13" s="1">
        <f t="shared" si="0"/>
        <v>25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N1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  <col min="11" max="11" width="19.140625" style="0" customWidth="1"/>
    <col min="12" max="12" width="14.57421875" style="0" customWidth="1"/>
    <col min="13" max="13" width="10.57421875" style="0" customWidth="1"/>
    <col min="14" max="14" width="10.28125" style="0" customWidth="1"/>
  </cols>
  <sheetData>
    <row r="2" spans="2:14" ht="27.75" customHeight="1">
      <c r="B2" s="96" t="s">
        <v>116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5" spans="2:14" ht="113.25" customHeight="1">
      <c r="B5" s="2" t="s">
        <v>48</v>
      </c>
      <c r="C5" s="2" t="s">
        <v>117</v>
      </c>
      <c r="D5" s="2" t="s">
        <v>118</v>
      </c>
      <c r="E5" s="2" t="s">
        <v>119</v>
      </c>
      <c r="F5" s="2" t="s">
        <v>120</v>
      </c>
      <c r="G5" s="2" t="s">
        <v>121</v>
      </c>
      <c r="H5" s="2" t="s">
        <v>122</v>
      </c>
      <c r="I5" s="2" t="s">
        <v>123</v>
      </c>
      <c r="J5" s="2" t="s">
        <v>124</v>
      </c>
      <c r="K5" s="2" t="s">
        <v>9</v>
      </c>
      <c r="L5" s="2" t="s">
        <v>9</v>
      </c>
      <c r="M5" s="2" t="s">
        <v>10</v>
      </c>
      <c r="N5" s="2" t="s">
        <v>11</v>
      </c>
    </row>
    <row r="6" spans="2:14" ht="12.75">
      <c r="B6" s="3" t="s">
        <v>49</v>
      </c>
      <c r="C6" s="1">
        <v>0</v>
      </c>
      <c r="D6" s="1"/>
      <c r="E6" s="1"/>
      <c r="F6" s="1"/>
      <c r="G6" s="1"/>
      <c r="H6" s="1"/>
      <c r="I6" s="1"/>
      <c r="J6" s="1"/>
      <c r="K6" s="9">
        <v>0</v>
      </c>
      <c r="L6" s="1">
        <v>1</v>
      </c>
      <c r="M6" s="46">
        <v>25</v>
      </c>
      <c r="N6" s="6">
        <f>L6*M6</f>
        <v>25</v>
      </c>
    </row>
    <row r="7" spans="2:14" ht="12.75">
      <c r="B7" s="3" t="s">
        <v>50</v>
      </c>
      <c r="C7" s="1">
        <v>0</v>
      </c>
      <c r="D7" s="1"/>
      <c r="E7" s="1"/>
      <c r="F7" s="1"/>
      <c r="G7" s="1"/>
      <c r="H7" s="1"/>
      <c r="I7" s="1"/>
      <c r="J7" s="1"/>
      <c r="K7" s="9">
        <v>0</v>
      </c>
      <c r="L7" s="1">
        <v>1</v>
      </c>
      <c r="M7" s="46">
        <v>20</v>
      </c>
      <c r="N7" s="6">
        <f aca="true" t="shared" si="0" ref="N7:N13">L7*M7</f>
        <v>20</v>
      </c>
    </row>
    <row r="8" spans="2:14" ht="12.75">
      <c r="B8" s="3" t="s">
        <v>171</v>
      </c>
      <c r="C8" s="1">
        <v>0</v>
      </c>
      <c r="D8" s="1"/>
      <c r="E8" s="1"/>
      <c r="F8" s="1"/>
      <c r="G8" s="1"/>
      <c r="H8" s="1"/>
      <c r="I8" s="1"/>
      <c r="J8" s="1"/>
      <c r="K8" s="9">
        <v>0</v>
      </c>
      <c r="L8" s="1">
        <v>1</v>
      </c>
      <c r="M8" s="46">
        <v>25</v>
      </c>
      <c r="N8" s="6">
        <f t="shared" si="0"/>
        <v>25</v>
      </c>
    </row>
    <row r="9" spans="2:14" ht="12.75">
      <c r="B9" s="3" t="s">
        <v>52</v>
      </c>
      <c r="C9" s="1">
        <v>0</v>
      </c>
      <c r="D9" s="1"/>
      <c r="E9" s="1"/>
      <c r="F9" s="1"/>
      <c r="G9" s="1"/>
      <c r="H9" s="1"/>
      <c r="I9" s="1"/>
      <c r="J9" s="1"/>
      <c r="K9" s="9">
        <v>0</v>
      </c>
      <c r="L9" s="1">
        <v>1</v>
      </c>
      <c r="M9" s="46">
        <v>20</v>
      </c>
      <c r="N9" s="6">
        <f t="shared" si="0"/>
        <v>20</v>
      </c>
    </row>
    <row r="10" spans="2:14" ht="12.75">
      <c r="B10" s="3" t="s">
        <v>53</v>
      </c>
      <c r="C10" s="1">
        <v>0</v>
      </c>
      <c r="D10" s="1"/>
      <c r="E10" s="1"/>
      <c r="F10" s="1"/>
      <c r="G10" s="1"/>
      <c r="H10" s="1"/>
      <c r="I10" s="1"/>
      <c r="J10" s="1"/>
      <c r="K10" s="9">
        <v>0</v>
      </c>
      <c r="L10" s="1">
        <v>1</v>
      </c>
      <c r="M10" s="46">
        <v>20</v>
      </c>
      <c r="N10" s="6">
        <f t="shared" si="0"/>
        <v>20</v>
      </c>
    </row>
    <row r="11" spans="2:14" ht="12.75">
      <c r="B11" s="3" t="s">
        <v>55</v>
      </c>
      <c r="C11" s="1">
        <v>0</v>
      </c>
      <c r="D11" s="1"/>
      <c r="E11" s="1"/>
      <c r="F11" s="1"/>
      <c r="G11" s="1"/>
      <c r="H11" s="1"/>
      <c r="I11" s="1"/>
      <c r="J11" s="1"/>
      <c r="K11" s="9">
        <v>0</v>
      </c>
      <c r="L11" s="1">
        <v>1</v>
      </c>
      <c r="M11" s="46">
        <v>20</v>
      </c>
      <c r="N11" s="6">
        <f t="shared" si="0"/>
        <v>20</v>
      </c>
    </row>
    <row r="12" spans="2:14" ht="12.75">
      <c r="B12" s="3" t="s">
        <v>56</v>
      </c>
      <c r="C12" s="1">
        <v>0</v>
      </c>
      <c r="D12" s="1"/>
      <c r="E12" s="1"/>
      <c r="F12" s="1"/>
      <c r="G12" s="1"/>
      <c r="H12" s="1"/>
      <c r="I12" s="1"/>
      <c r="J12" s="1"/>
      <c r="K12" s="9">
        <v>0</v>
      </c>
      <c r="L12" s="1">
        <v>1</v>
      </c>
      <c r="M12" s="46">
        <v>20</v>
      </c>
      <c r="N12" s="6">
        <f t="shared" si="0"/>
        <v>20</v>
      </c>
    </row>
    <row r="13" spans="2:14" ht="12.75">
      <c r="B13" s="3" t="s">
        <v>57</v>
      </c>
      <c r="C13" s="1">
        <v>0</v>
      </c>
      <c r="D13" s="1"/>
      <c r="E13" s="1"/>
      <c r="F13" s="1"/>
      <c r="G13" s="1"/>
      <c r="H13" s="1"/>
      <c r="I13" s="1"/>
      <c r="J13" s="1"/>
      <c r="K13" s="9">
        <v>0</v>
      </c>
      <c r="L13" s="1">
        <v>1</v>
      </c>
      <c r="M13" s="46">
        <v>25</v>
      </c>
      <c r="N13" s="6">
        <f t="shared" si="0"/>
        <v>25</v>
      </c>
    </row>
  </sheetData>
  <sheetProtection/>
  <mergeCells count="1">
    <mergeCell ref="B2:N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F13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13.8515625" style="0" customWidth="1"/>
    <col min="5" max="5" width="10.57421875" style="0" customWidth="1"/>
    <col min="6" max="6" width="10.28125" style="0" customWidth="1"/>
  </cols>
  <sheetData>
    <row r="2" spans="2:6" ht="51.75" customHeight="1">
      <c r="B2" s="96" t="s">
        <v>125</v>
      </c>
      <c r="C2" s="97"/>
      <c r="D2" s="97"/>
      <c r="E2" s="97"/>
      <c r="F2" s="98"/>
    </row>
    <row r="5" spans="2:6" ht="87" customHeight="1">
      <c r="B5" s="2" t="s">
        <v>48</v>
      </c>
      <c r="C5" s="2" t="s">
        <v>127</v>
      </c>
      <c r="D5" s="2" t="s">
        <v>9</v>
      </c>
      <c r="E5" s="2" t="s">
        <v>10</v>
      </c>
      <c r="F5" s="2" t="s">
        <v>11</v>
      </c>
    </row>
    <row r="6" spans="2:6" ht="12.75">
      <c r="B6" s="3" t="s">
        <v>49</v>
      </c>
      <c r="C6" s="27"/>
      <c r="D6" s="3"/>
      <c r="E6" s="45">
        <v>0</v>
      </c>
      <c r="F6" s="1">
        <f>D6*E6</f>
        <v>0</v>
      </c>
    </row>
    <row r="7" spans="2:6" ht="12.75">
      <c r="B7" s="3" t="s">
        <v>50</v>
      </c>
      <c r="C7" s="27" t="s">
        <v>189</v>
      </c>
      <c r="D7" s="1">
        <v>1</v>
      </c>
      <c r="E7" s="45">
        <v>20</v>
      </c>
      <c r="F7" s="1">
        <f aca="true" t="shared" si="0" ref="F7:F13">D7*E7</f>
        <v>20</v>
      </c>
    </row>
    <row r="8" spans="2:6" ht="12.75">
      <c r="B8" s="3" t="s">
        <v>171</v>
      </c>
      <c r="C8" s="27"/>
      <c r="D8" s="3"/>
      <c r="E8" s="45">
        <v>0</v>
      </c>
      <c r="F8" s="1">
        <v>0</v>
      </c>
    </row>
    <row r="9" spans="2:6" ht="12.75">
      <c r="B9" s="3" t="s">
        <v>52</v>
      </c>
      <c r="C9" s="27" t="s">
        <v>189</v>
      </c>
      <c r="D9" s="1">
        <v>1</v>
      </c>
      <c r="E9" s="45">
        <v>20</v>
      </c>
      <c r="F9" s="1">
        <f t="shared" si="0"/>
        <v>20</v>
      </c>
    </row>
    <row r="10" spans="2:6" ht="12.75">
      <c r="B10" s="3" t="s">
        <v>53</v>
      </c>
      <c r="C10" s="27" t="s">
        <v>189</v>
      </c>
      <c r="D10" s="1">
        <v>1</v>
      </c>
      <c r="E10" s="45">
        <v>20</v>
      </c>
      <c r="F10" s="1">
        <f t="shared" si="0"/>
        <v>20</v>
      </c>
    </row>
    <row r="11" spans="2:6" ht="12.75">
      <c r="B11" s="3" t="s">
        <v>55</v>
      </c>
      <c r="C11" s="29" t="s">
        <v>190</v>
      </c>
      <c r="D11" s="1">
        <v>0</v>
      </c>
      <c r="E11" s="45">
        <v>20</v>
      </c>
      <c r="F11" s="1">
        <f t="shared" si="0"/>
        <v>0</v>
      </c>
    </row>
    <row r="12" spans="2:6" ht="12.75">
      <c r="B12" s="3" t="s">
        <v>56</v>
      </c>
      <c r="C12" s="44" t="s">
        <v>190</v>
      </c>
      <c r="D12" s="1">
        <v>0</v>
      </c>
      <c r="E12" s="45">
        <v>20</v>
      </c>
      <c r="F12" s="1">
        <f t="shared" si="0"/>
        <v>0</v>
      </c>
    </row>
    <row r="13" spans="2:6" ht="12.75">
      <c r="B13" s="3" t="s">
        <v>57</v>
      </c>
      <c r="C13" s="43"/>
      <c r="D13" s="3"/>
      <c r="E13" s="45">
        <v>0</v>
      </c>
      <c r="F13" s="1">
        <f t="shared" si="0"/>
        <v>0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30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46.0039062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57" t="s">
        <v>151</v>
      </c>
      <c r="C2" s="57" t="s">
        <v>10</v>
      </c>
      <c r="D2" s="57" t="s">
        <v>152</v>
      </c>
    </row>
    <row r="3" spans="2:4" s="71" customFormat="1" ht="12.75">
      <c r="B3" s="68" t="s">
        <v>45</v>
      </c>
      <c r="C3" s="67">
        <v>20</v>
      </c>
      <c r="D3" s="1" t="s">
        <v>150</v>
      </c>
    </row>
    <row r="4" spans="2:4" s="71" customFormat="1" ht="12.75">
      <c r="B4" s="68" t="s">
        <v>46</v>
      </c>
      <c r="C4" s="67">
        <v>20</v>
      </c>
      <c r="D4" s="1" t="s">
        <v>150</v>
      </c>
    </row>
    <row r="5" spans="2:4" s="71" customFormat="1" ht="12.75">
      <c r="B5" s="68" t="s">
        <v>140</v>
      </c>
      <c r="C5" s="67">
        <v>20</v>
      </c>
      <c r="D5" s="1" t="s">
        <v>150</v>
      </c>
    </row>
    <row r="6" spans="2:4" ht="12.75">
      <c r="B6" s="58" t="s">
        <v>141</v>
      </c>
      <c r="C6" s="52">
        <v>20</v>
      </c>
      <c r="D6" s="1" t="s">
        <v>150</v>
      </c>
    </row>
    <row r="7" spans="2:4" ht="12.75">
      <c r="B7" s="58" t="s">
        <v>142</v>
      </c>
      <c r="C7" s="52">
        <v>20</v>
      </c>
      <c r="D7" s="1" t="s">
        <v>175</v>
      </c>
    </row>
    <row r="8" spans="2:4" ht="12.75">
      <c r="B8" s="60"/>
      <c r="C8" s="57">
        <f>C3+C4+C5+C6+C7</f>
        <v>100</v>
      </c>
      <c r="D8" s="55"/>
    </row>
    <row r="9" ht="12.75">
      <c r="B9" s="54"/>
    </row>
    <row r="10" ht="12.75">
      <c r="B10" s="61" t="s">
        <v>198</v>
      </c>
    </row>
    <row r="11" ht="12.75">
      <c r="B11" s="54"/>
    </row>
    <row r="12" spans="2:5" ht="12.75">
      <c r="B12" s="57" t="s">
        <v>151</v>
      </c>
      <c r="C12" s="57" t="s">
        <v>10</v>
      </c>
      <c r="D12" s="57" t="s">
        <v>153</v>
      </c>
      <c r="E12" s="57" t="s">
        <v>154</v>
      </c>
    </row>
    <row r="13" spans="2:5" s="71" customFormat="1" ht="12.75">
      <c r="B13" s="68" t="s">
        <v>45</v>
      </c>
      <c r="C13" s="67">
        <v>20</v>
      </c>
      <c r="D13" s="67" t="s">
        <v>161</v>
      </c>
      <c r="E13" s="67">
        <v>25</v>
      </c>
    </row>
    <row r="14" spans="2:5" s="71" customFormat="1" ht="12.75">
      <c r="B14" s="68" t="s">
        <v>46</v>
      </c>
      <c r="C14" s="67">
        <v>20</v>
      </c>
      <c r="D14" s="67" t="s">
        <v>161</v>
      </c>
      <c r="E14" s="67">
        <v>25</v>
      </c>
    </row>
    <row r="15" spans="2:5" s="71" customFormat="1" ht="12.75">
      <c r="B15" s="68" t="s">
        <v>140</v>
      </c>
      <c r="C15" s="67">
        <v>20</v>
      </c>
      <c r="D15" s="67" t="s">
        <v>161</v>
      </c>
      <c r="E15" s="67">
        <v>25</v>
      </c>
    </row>
    <row r="16" spans="2:5" s="12" customFormat="1" ht="12.75">
      <c r="B16" s="68" t="s">
        <v>141</v>
      </c>
      <c r="C16" s="67">
        <v>20</v>
      </c>
      <c r="D16" s="67" t="s">
        <v>161</v>
      </c>
      <c r="E16" s="67">
        <v>25</v>
      </c>
    </row>
    <row r="17" spans="2:5" s="12" customFormat="1" ht="12.75">
      <c r="B17" s="68" t="s">
        <v>142</v>
      </c>
      <c r="C17" s="67">
        <v>0</v>
      </c>
      <c r="D17" s="67">
        <v>0</v>
      </c>
      <c r="E17" s="67">
        <v>0</v>
      </c>
    </row>
    <row r="18" spans="2:5" ht="12.75">
      <c r="B18" s="60"/>
      <c r="C18" s="57">
        <f>C13+C14+C15+C16+C17</f>
        <v>80</v>
      </c>
      <c r="D18" s="55"/>
      <c r="E18" s="57">
        <f>E13+E14+E15+E16+E17</f>
        <v>100</v>
      </c>
    </row>
    <row r="30" ht="12.75">
      <c r="D30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3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5" width="15.140625" style="0" customWidth="1"/>
    <col min="6" max="6" width="13.8515625" style="0" customWidth="1"/>
    <col min="7" max="7" width="10.57421875" style="0" customWidth="1"/>
    <col min="8" max="8" width="10.28125" style="0" customWidth="1"/>
  </cols>
  <sheetData>
    <row r="2" spans="2:8" ht="27.75" customHeight="1">
      <c r="B2" s="96" t="s">
        <v>47</v>
      </c>
      <c r="C2" s="97"/>
      <c r="D2" s="97"/>
      <c r="E2" s="97"/>
      <c r="F2" s="97"/>
      <c r="G2" s="97"/>
      <c r="H2" s="98"/>
    </row>
    <row r="5" spans="2:8" ht="87" customHeight="1">
      <c r="B5" s="2" t="s">
        <v>48</v>
      </c>
      <c r="C5" s="2" t="s">
        <v>58</v>
      </c>
      <c r="D5" s="2" t="s">
        <v>59</v>
      </c>
      <c r="E5" s="2" t="s">
        <v>13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94" t="s">
        <v>191</v>
      </c>
      <c r="D6" s="95" t="s">
        <v>192</v>
      </c>
      <c r="E6" s="43" t="s">
        <v>193</v>
      </c>
      <c r="F6" s="52">
        <v>1</v>
      </c>
      <c r="G6" s="45">
        <v>28.572</v>
      </c>
      <c r="H6" s="1">
        <f>F6*G6</f>
        <v>28.572</v>
      </c>
    </row>
    <row r="7" spans="2:8" ht="12.75">
      <c r="B7" s="3" t="s">
        <v>50</v>
      </c>
      <c r="C7" s="94" t="s">
        <v>191</v>
      </c>
      <c r="D7" s="95" t="s">
        <v>192</v>
      </c>
      <c r="E7" s="43" t="s">
        <v>193</v>
      </c>
      <c r="F7" s="52">
        <v>1</v>
      </c>
      <c r="G7" s="45">
        <v>20</v>
      </c>
      <c r="H7" s="1">
        <f aca="true" t="shared" si="0" ref="H7:H13">F7*G7</f>
        <v>20</v>
      </c>
    </row>
    <row r="8" spans="2:8" ht="12.75">
      <c r="B8" s="75" t="s">
        <v>170</v>
      </c>
      <c r="C8" s="94" t="s">
        <v>191</v>
      </c>
      <c r="D8" s="95" t="s">
        <v>192</v>
      </c>
      <c r="E8" s="43" t="s">
        <v>193</v>
      </c>
      <c r="F8" s="52">
        <v>1</v>
      </c>
      <c r="G8" s="45">
        <v>28.572</v>
      </c>
      <c r="H8" s="1">
        <f t="shared" si="0"/>
        <v>28.572</v>
      </c>
    </row>
    <row r="9" spans="2:8" ht="12.75">
      <c r="B9" s="3" t="s">
        <v>52</v>
      </c>
      <c r="C9" s="94" t="s">
        <v>191</v>
      </c>
      <c r="D9" s="95" t="s">
        <v>192</v>
      </c>
      <c r="E9" s="43" t="s">
        <v>193</v>
      </c>
      <c r="F9" s="52">
        <v>1</v>
      </c>
      <c r="G9" s="45">
        <v>20</v>
      </c>
      <c r="H9" s="1">
        <f t="shared" si="0"/>
        <v>20</v>
      </c>
    </row>
    <row r="10" spans="2:8" ht="12.75">
      <c r="B10" s="3" t="s">
        <v>53</v>
      </c>
      <c r="C10" s="94" t="s">
        <v>191</v>
      </c>
      <c r="D10" s="95" t="s">
        <v>192</v>
      </c>
      <c r="E10" s="43" t="s">
        <v>193</v>
      </c>
      <c r="F10" s="52">
        <v>1</v>
      </c>
      <c r="G10" s="45">
        <v>20</v>
      </c>
      <c r="H10" s="1">
        <f t="shared" si="0"/>
        <v>20</v>
      </c>
    </row>
    <row r="11" spans="2:8" ht="12.75">
      <c r="B11" s="3" t="s">
        <v>55</v>
      </c>
      <c r="C11" s="94" t="s">
        <v>191</v>
      </c>
      <c r="D11" s="95" t="s">
        <v>192</v>
      </c>
      <c r="E11" s="43" t="s">
        <v>193</v>
      </c>
      <c r="F11" s="52">
        <v>1</v>
      </c>
      <c r="G11" s="45">
        <v>20</v>
      </c>
      <c r="H11" s="1">
        <f t="shared" si="0"/>
        <v>20</v>
      </c>
    </row>
    <row r="12" spans="2:8" ht="12.75">
      <c r="B12" s="3" t="s">
        <v>56</v>
      </c>
      <c r="C12" s="94" t="s">
        <v>191</v>
      </c>
      <c r="D12" s="95" t="s">
        <v>192</v>
      </c>
      <c r="E12" s="43" t="s">
        <v>193</v>
      </c>
      <c r="F12" s="52">
        <v>1</v>
      </c>
      <c r="G12" s="45">
        <v>20</v>
      </c>
      <c r="H12" s="1">
        <f t="shared" si="0"/>
        <v>20</v>
      </c>
    </row>
    <row r="13" spans="2:8" ht="12.75">
      <c r="B13" s="3" t="s">
        <v>57</v>
      </c>
      <c r="C13" s="94" t="s">
        <v>191</v>
      </c>
      <c r="D13" s="95" t="s">
        <v>192</v>
      </c>
      <c r="E13" s="43" t="s">
        <v>193</v>
      </c>
      <c r="F13" s="52">
        <v>1</v>
      </c>
      <c r="G13" s="45">
        <v>28.572</v>
      </c>
      <c r="H13" s="1">
        <f t="shared" si="0"/>
        <v>28.572</v>
      </c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G16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25.28125" style="0" customWidth="1"/>
    <col min="3" max="3" width="28.140625" style="0" customWidth="1"/>
    <col min="4" max="4" width="18.2812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27.75" customHeight="1">
      <c r="B2" s="96" t="s">
        <v>60</v>
      </c>
      <c r="C2" s="97"/>
      <c r="D2" s="97"/>
      <c r="E2" s="97"/>
      <c r="F2" s="97"/>
      <c r="G2" s="98"/>
    </row>
    <row r="5" spans="2:7" ht="56.25" customHeight="1">
      <c r="B5" s="2" t="s">
        <v>48</v>
      </c>
      <c r="C5" s="2" t="s">
        <v>62</v>
      </c>
      <c r="D5" s="2" t="s">
        <v>61</v>
      </c>
      <c r="E5" s="2" t="s">
        <v>9</v>
      </c>
      <c r="F5" s="2" t="s">
        <v>10</v>
      </c>
      <c r="G5" s="2" t="s">
        <v>11</v>
      </c>
    </row>
    <row r="6" spans="2:7" ht="12.75">
      <c r="B6" s="3" t="s">
        <v>49</v>
      </c>
      <c r="C6" s="94" t="s">
        <v>196</v>
      </c>
      <c r="D6" s="43" t="s">
        <v>194</v>
      </c>
      <c r="E6" s="83">
        <v>1</v>
      </c>
      <c r="F6" s="45">
        <v>35.714</v>
      </c>
      <c r="G6" s="1">
        <f>E6*F6</f>
        <v>35.714</v>
      </c>
    </row>
    <row r="7" spans="2:7" ht="12.75">
      <c r="B7" s="3" t="s">
        <v>50</v>
      </c>
      <c r="C7" s="94" t="s">
        <v>196</v>
      </c>
      <c r="D7" s="43" t="s">
        <v>194</v>
      </c>
      <c r="E7" s="83">
        <v>1</v>
      </c>
      <c r="F7" s="45">
        <v>25</v>
      </c>
      <c r="G7" s="1">
        <f aca="true" t="shared" si="0" ref="G7:G13">E7*F7</f>
        <v>25</v>
      </c>
    </row>
    <row r="8" spans="2:7" ht="12.75">
      <c r="B8" s="75" t="s">
        <v>170</v>
      </c>
      <c r="C8" s="94" t="s">
        <v>196</v>
      </c>
      <c r="D8" s="43" t="s">
        <v>194</v>
      </c>
      <c r="E8" s="87">
        <v>1</v>
      </c>
      <c r="F8" s="45">
        <v>35.714</v>
      </c>
      <c r="G8" s="1">
        <f t="shared" si="0"/>
        <v>35.714</v>
      </c>
    </row>
    <row r="9" spans="2:7" ht="12.75">
      <c r="B9" s="3" t="s">
        <v>52</v>
      </c>
      <c r="C9" s="94" t="s">
        <v>196</v>
      </c>
      <c r="D9" s="94" t="s">
        <v>194</v>
      </c>
      <c r="E9" s="83">
        <v>1</v>
      </c>
      <c r="F9" s="80">
        <v>25</v>
      </c>
      <c r="G9" s="81">
        <f t="shared" si="0"/>
        <v>25</v>
      </c>
    </row>
    <row r="10" spans="2:7" ht="12.75">
      <c r="B10" s="3" t="s">
        <v>53</v>
      </c>
      <c r="C10" s="94" t="s">
        <v>197</v>
      </c>
      <c r="D10" s="94" t="s">
        <v>195</v>
      </c>
      <c r="E10" s="83">
        <v>0</v>
      </c>
      <c r="F10" s="45">
        <v>25</v>
      </c>
      <c r="G10" s="1">
        <f t="shared" si="0"/>
        <v>0</v>
      </c>
    </row>
    <row r="11" spans="2:7" ht="12.75">
      <c r="B11" s="3" t="s">
        <v>55</v>
      </c>
      <c r="C11" s="94" t="s">
        <v>197</v>
      </c>
      <c r="D11" s="94" t="s">
        <v>195</v>
      </c>
      <c r="E11" s="83">
        <v>0</v>
      </c>
      <c r="F11" s="45">
        <v>25</v>
      </c>
      <c r="G11" s="1">
        <f t="shared" si="0"/>
        <v>0</v>
      </c>
    </row>
    <row r="12" spans="2:7" ht="12.75">
      <c r="B12" s="3" t="s">
        <v>56</v>
      </c>
      <c r="C12" s="94" t="s">
        <v>197</v>
      </c>
      <c r="D12" s="94" t="s">
        <v>195</v>
      </c>
      <c r="E12" s="83">
        <v>0</v>
      </c>
      <c r="F12" s="45">
        <v>25</v>
      </c>
      <c r="G12" s="1">
        <f t="shared" si="0"/>
        <v>0</v>
      </c>
    </row>
    <row r="13" spans="2:7" ht="12.75">
      <c r="B13" s="3" t="s">
        <v>57</v>
      </c>
      <c r="C13" s="94" t="s">
        <v>196</v>
      </c>
      <c r="D13" s="94" t="s">
        <v>194</v>
      </c>
      <c r="E13" s="83">
        <v>1</v>
      </c>
      <c r="F13" s="45">
        <v>35.714</v>
      </c>
      <c r="G13" s="1">
        <f t="shared" si="0"/>
        <v>35.714</v>
      </c>
    </row>
    <row r="16" ht="12.75">
      <c r="B16" s="10"/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5"/>
  <sheetViews>
    <sheetView zoomScalePageLayoutView="0" workbookViewId="0" topLeftCell="A4">
      <selection activeCell="A8" sqref="A8:IV8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5" width="28.8515625" style="0" customWidth="1"/>
    <col min="6" max="6" width="10.8515625" style="0" customWidth="1"/>
    <col min="7" max="7" width="10.57421875" style="0" customWidth="1"/>
    <col min="8" max="8" width="10.28125" style="0" customWidth="1"/>
  </cols>
  <sheetData>
    <row r="2" spans="2:8" ht="30.75" customHeight="1">
      <c r="B2" s="96" t="s">
        <v>63</v>
      </c>
      <c r="C2" s="97"/>
      <c r="D2" s="97"/>
      <c r="E2" s="97"/>
      <c r="F2" s="97"/>
      <c r="G2" s="97"/>
      <c r="H2" s="98"/>
    </row>
    <row r="5" spans="2:8" ht="126" customHeight="1">
      <c r="B5" s="2" t="s">
        <v>48</v>
      </c>
      <c r="C5" s="2" t="s">
        <v>64</v>
      </c>
      <c r="D5" s="2" t="s">
        <v>128</v>
      </c>
      <c r="E5" s="2" t="s">
        <v>164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0</v>
      </c>
      <c r="D6" s="18">
        <v>641300</v>
      </c>
      <c r="E6" s="18">
        <v>641300</v>
      </c>
      <c r="F6" s="76">
        <v>0</v>
      </c>
      <c r="G6" s="45">
        <v>0</v>
      </c>
      <c r="H6" s="6">
        <f>F6*G6</f>
        <v>0</v>
      </c>
    </row>
    <row r="7" spans="2:8" ht="12.75">
      <c r="B7" s="3" t="s">
        <v>50</v>
      </c>
      <c r="C7" s="32">
        <v>15989900</v>
      </c>
      <c r="D7" s="18">
        <v>86774400</v>
      </c>
      <c r="E7" s="18">
        <v>39529500</v>
      </c>
      <c r="F7" s="76">
        <f>ROUND(C7/(D7-E7),3)</f>
        <v>0.338</v>
      </c>
      <c r="G7" s="45">
        <v>30</v>
      </c>
      <c r="H7" s="6">
        <f>ROUND(F7*G7,3)</f>
        <v>10.14</v>
      </c>
    </row>
    <row r="8" spans="2:8" ht="12.75">
      <c r="B8" s="3" t="s">
        <v>169</v>
      </c>
      <c r="C8" s="32">
        <v>0</v>
      </c>
      <c r="D8" s="18">
        <v>2216900</v>
      </c>
      <c r="E8" s="18">
        <v>2216900</v>
      </c>
      <c r="F8" s="76">
        <v>0</v>
      </c>
      <c r="G8" s="45">
        <v>0</v>
      </c>
      <c r="H8" s="6">
        <f>F8*G8</f>
        <v>0</v>
      </c>
    </row>
    <row r="9" spans="2:8" ht="12.75">
      <c r="B9" s="3" t="s">
        <v>52</v>
      </c>
      <c r="C9" s="32">
        <v>34284900</v>
      </c>
      <c r="D9" s="18">
        <v>143840700</v>
      </c>
      <c r="E9" s="18">
        <v>4815200</v>
      </c>
      <c r="F9" s="76">
        <f>ROUND(C9/(D9-E9),3)</f>
        <v>0.247</v>
      </c>
      <c r="G9" s="45">
        <v>30</v>
      </c>
      <c r="H9" s="6">
        <f>ROUND(F9*G9,3)</f>
        <v>7.41</v>
      </c>
    </row>
    <row r="10" spans="2:8" ht="12.75">
      <c r="B10" s="3" t="s">
        <v>53</v>
      </c>
      <c r="C10" s="32">
        <v>1438400</v>
      </c>
      <c r="D10" s="18">
        <v>36554000</v>
      </c>
      <c r="E10" s="18">
        <v>1356000</v>
      </c>
      <c r="F10" s="76">
        <f>ROUND(C10/(D10-E10),3)</f>
        <v>0.041</v>
      </c>
      <c r="G10" s="45">
        <v>30</v>
      </c>
      <c r="H10" s="6">
        <f>ROUND(F10*G10,3)</f>
        <v>1.23</v>
      </c>
    </row>
    <row r="11" spans="2:8" ht="12.75">
      <c r="B11" s="3" t="s">
        <v>55</v>
      </c>
      <c r="C11" s="32">
        <v>1114400</v>
      </c>
      <c r="D11" s="32">
        <v>9324000</v>
      </c>
      <c r="E11" s="18">
        <v>1172400</v>
      </c>
      <c r="F11" s="76">
        <f>ROUND(C11/(D11-E11),3)</f>
        <v>0.137</v>
      </c>
      <c r="G11" s="45">
        <v>30</v>
      </c>
      <c r="H11" s="6">
        <f>ROUND(F11*G11,3)</f>
        <v>4.11</v>
      </c>
    </row>
    <row r="12" spans="2:8" ht="12.75">
      <c r="B12" s="3" t="s">
        <v>56</v>
      </c>
      <c r="C12" s="32">
        <v>1737600</v>
      </c>
      <c r="D12" s="32">
        <v>3417400</v>
      </c>
      <c r="E12" s="18">
        <v>727800</v>
      </c>
      <c r="F12" s="76">
        <f>ROUND(C12/(D12-E12),3)</f>
        <v>0.646</v>
      </c>
      <c r="G12" s="45">
        <v>30</v>
      </c>
      <c r="H12" s="6">
        <f>ROUND(F12*G12,3)</f>
        <v>19.38</v>
      </c>
    </row>
    <row r="13" spans="2:8" ht="12.75">
      <c r="B13" s="3" t="s">
        <v>57</v>
      </c>
      <c r="C13" s="32">
        <v>0</v>
      </c>
      <c r="D13" s="32">
        <v>0</v>
      </c>
      <c r="E13" s="18">
        <v>0</v>
      </c>
      <c r="F13" s="76">
        <v>0</v>
      </c>
      <c r="G13" s="45">
        <v>0</v>
      </c>
      <c r="H13" s="6">
        <f>F13*G13</f>
        <v>0</v>
      </c>
    </row>
    <row r="14" spans="3:5" ht="12.75">
      <c r="C14" s="30">
        <f>SUM(C6:C13)</f>
        <v>54565200</v>
      </c>
      <c r="D14" s="30">
        <f>SUM(D6:D13)</f>
        <v>282768700</v>
      </c>
      <c r="E14" s="30"/>
    </row>
    <row r="15" spans="2:4" ht="12.75">
      <c r="B15" s="12"/>
      <c r="C15" s="30"/>
      <c r="D15" s="31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15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5" width="10.8515625" style="0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8" ht="30.75" customHeight="1">
      <c r="B2" s="96" t="s">
        <v>65</v>
      </c>
      <c r="C2" s="97"/>
      <c r="D2" s="97"/>
      <c r="E2" s="97"/>
      <c r="F2" s="97"/>
      <c r="G2" s="97"/>
      <c r="H2" s="98"/>
    </row>
    <row r="5" spans="2:8" ht="103.5" customHeight="1">
      <c r="B5" s="2" t="s">
        <v>48</v>
      </c>
      <c r="C5" s="2" t="s">
        <v>66</v>
      </c>
      <c r="D5" s="2" t="s">
        <v>67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51">
        <v>6500</v>
      </c>
      <c r="D6" s="18">
        <v>641300</v>
      </c>
      <c r="E6" s="6">
        <f aca="true" t="shared" si="0" ref="E6:E13">C6/D6</f>
        <v>0.010135661936691097</v>
      </c>
      <c r="F6" s="6">
        <f>ROUND((1-E6),3)</f>
        <v>0.99</v>
      </c>
      <c r="G6" s="45">
        <v>35.714</v>
      </c>
      <c r="H6" s="6">
        <f>ROUND(F6*G6,3)</f>
        <v>35.357</v>
      </c>
    </row>
    <row r="7" spans="2:8" ht="12.75">
      <c r="B7" s="3" t="s">
        <v>50</v>
      </c>
      <c r="C7" s="51">
        <v>4189030</v>
      </c>
      <c r="D7" s="18">
        <v>290826500</v>
      </c>
      <c r="E7" s="6">
        <f t="shared" si="0"/>
        <v>0.014403879976549593</v>
      </c>
      <c r="F7" s="6">
        <f aca="true" t="shared" si="1" ref="F7:F13">ROUND((1-E7),3)</f>
        <v>0.986</v>
      </c>
      <c r="G7" s="45">
        <v>25</v>
      </c>
      <c r="H7" s="6">
        <f aca="true" t="shared" si="2" ref="H7:H13">ROUND(F7*G7,3)</f>
        <v>24.65</v>
      </c>
    </row>
    <row r="8" spans="2:8" ht="12.75">
      <c r="B8" s="3" t="s">
        <v>169</v>
      </c>
      <c r="C8" s="51">
        <v>31900</v>
      </c>
      <c r="D8" s="18">
        <v>2794400</v>
      </c>
      <c r="E8" s="6">
        <f t="shared" si="0"/>
        <v>0.011415688519896936</v>
      </c>
      <c r="F8" s="6">
        <f t="shared" si="1"/>
        <v>0.989</v>
      </c>
      <c r="G8" s="45">
        <v>35.714</v>
      </c>
      <c r="H8" s="6">
        <f t="shared" si="2"/>
        <v>35.321</v>
      </c>
    </row>
    <row r="9" spans="2:8" ht="12.75">
      <c r="B9" s="3" t="s">
        <v>52</v>
      </c>
      <c r="C9" s="51">
        <v>2546000</v>
      </c>
      <c r="D9" s="18">
        <v>614613200</v>
      </c>
      <c r="E9" s="6">
        <f t="shared" si="0"/>
        <v>0.004142442759120696</v>
      </c>
      <c r="F9" s="6">
        <f t="shared" si="1"/>
        <v>0.996</v>
      </c>
      <c r="G9" s="45">
        <v>25</v>
      </c>
      <c r="H9" s="6">
        <f t="shared" si="2"/>
        <v>24.9</v>
      </c>
    </row>
    <row r="10" spans="2:8" ht="12.75">
      <c r="B10" s="3" t="s">
        <v>53</v>
      </c>
      <c r="C10" s="51">
        <v>630700</v>
      </c>
      <c r="D10" s="18">
        <v>43063900</v>
      </c>
      <c r="E10" s="6">
        <f t="shared" si="0"/>
        <v>0.014645677702205328</v>
      </c>
      <c r="F10" s="6">
        <f t="shared" si="1"/>
        <v>0.985</v>
      </c>
      <c r="G10" s="45">
        <v>25</v>
      </c>
      <c r="H10" s="6">
        <f t="shared" si="2"/>
        <v>24.625</v>
      </c>
    </row>
    <row r="11" spans="2:8" ht="12.75">
      <c r="B11" s="3" t="s">
        <v>55</v>
      </c>
      <c r="C11" s="51">
        <v>193390</v>
      </c>
      <c r="D11" s="18">
        <v>9474300</v>
      </c>
      <c r="E11" s="76">
        <f t="shared" si="0"/>
        <v>0.020412062104852073</v>
      </c>
      <c r="F11" s="6">
        <f t="shared" si="1"/>
        <v>0.98</v>
      </c>
      <c r="G11" s="45">
        <v>25</v>
      </c>
      <c r="H11" s="6">
        <f t="shared" si="2"/>
        <v>24.5</v>
      </c>
    </row>
    <row r="12" spans="2:8" ht="12.75">
      <c r="B12" s="3" t="s">
        <v>56</v>
      </c>
      <c r="C12" s="51">
        <v>272460</v>
      </c>
      <c r="D12" s="18">
        <v>3958000</v>
      </c>
      <c r="E12" s="6">
        <f t="shared" si="0"/>
        <v>0.0688377968671046</v>
      </c>
      <c r="F12" s="6">
        <f t="shared" si="1"/>
        <v>0.931</v>
      </c>
      <c r="G12" s="45">
        <v>25</v>
      </c>
      <c r="H12" s="6">
        <f t="shared" si="2"/>
        <v>23.275</v>
      </c>
    </row>
    <row r="13" spans="2:8" ht="12.75">
      <c r="B13" s="3" t="s">
        <v>57</v>
      </c>
      <c r="C13" s="51">
        <v>23400</v>
      </c>
      <c r="D13" s="18">
        <v>36496900</v>
      </c>
      <c r="E13" s="6">
        <f t="shared" si="0"/>
        <v>0.0006411503442758152</v>
      </c>
      <c r="F13" s="6">
        <f t="shared" si="1"/>
        <v>0.999</v>
      </c>
      <c r="G13" s="45">
        <v>35.714</v>
      </c>
      <c r="H13" s="6">
        <f t="shared" si="2"/>
        <v>35.678</v>
      </c>
    </row>
    <row r="14" spans="3:4" ht="12.75">
      <c r="C14" s="84">
        <f>SUM(C6:C13)</f>
        <v>7893380</v>
      </c>
      <c r="D14" s="30">
        <f>SUM(D6:D13)</f>
        <v>1001868500</v>
      </c>
    </row>
    <row r="15" ht="12.75">
      <c r="B15" s="12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E29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1.421875" style="0" customWidth="1"/>
    <col min="5" max="5" width="19.421875" style="0" bestFit="1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4" ht="12.75">
      <c r="B2" s="57" t="s">
        <v>151</v>
      </c>
      <c r="C2" s="57" t="s">
        <v>10</v>
      </c>
      <c r="D2" s="57" t="s">
        <v>152</v>
      </c>
    </row>
    <row r="3" spans="2:4" ht="12.75">
      <c r="B3" s="58" t="s">
        <v>16</v>
      </c>
      <c r="C3" s="52">
        <v>20</v>
      </c>
      <c r="D3" s="1" t="s">
        <v>150</v>
      </c>
    </row>
    <row r="4" spans="2:4" ht="12.75">
      <c r="B4" s="59" t="s">
        <v>17</v>
      </c>
      <c r="C4" s="52">
        <v>25</v>
      </c>
      <c r="D4" s="1" t="s">
        <v>150</v>
      </c>
    </row>
    <row r="5" spans="2:4" ht="12.75">
      <c r="B5" s="59" t="s">
        <v>18</v>
      </c>
      <c r="C5" s="52">
        <v>30</v>
      </c>
      <c r="D5" s="1" t="s">
        <v>172</v>
      </c>
    </row>
    <row r="6" spans="2:4" ht="12.75">
      <c r="B6" s="59" t="s">
        <v>19</v>
      </c>
      <c r="C6" s="52">
        <v>25</v>
      </c>
      <c r="D6" s="1" t="s">
        <v>150</v>
      </c>
    </row>
    <row r="7" spans="2:4" ht="12.75">
      <c r="B7" s="60"/>
      <c r="C7" s="57">
        <f>SUM(C3:C6)</f>
        <v>100</v>
      </c>
      <c r="D7" s="55"/>
    </row>
    <row r="8" ht="12.75">
      <c r="B8" s="54"/>
    </row>
    <row r="9" ht="12.75">
      <c r="B9" s="54"/>
    </row>
    <row r="10" ht="12.75">
      <c r="B10" s="61" t="s">
        <v>178</v>
      </c>
    </row>
    <row r="11" ht="12.75">
      <c r="B11" s="54"/>
    </row>
    <row r="12" spans="2:5" ht="12.75">
      <c r="B12" s="57" t="s">
        <v>151</v>
      </c>
      <c r="C12" s="57" t="s">
        <v>10</v>
      </c>
      <c r="D12" s="57" t="s">
        <v>153</v>
      </c>
      <c r="E12" s="57" t="s">
        <v>154</v>
      </c>
    </row>
    <row r="13" spans="2:5" ht="12.75">
      <c r="B13" s="58" t="s">
        <v>16</v>
      </c>
      <c r="C13" s="52">
        <v>20</v>
      </c>
      <c r="D13" s="64" t="s">
        <v>168</v>
      </c>
      <c r="E13" s="66">
        <v>28.572</v>
      </c>
    </row>
    <row r="14" spans="2:5" ht="12.75">
      <c r="B14" s="59" t="s">
        <v>17</v>
      </c>
      <c r="C14" s="52">
        <v>25</v>
      </c>
      <c r="D14" s="64" t="s">
        <v>167</v>
      </c>
      <c r="E14" s="66">
        <v>35.714</v>
      </c>
    </row>
    <row r="15" spans="2:5" ht="12.75">
      <c r="B15" s="59" t="s">
        <v>18</v>
      </c>
      <c r="C15" s="52">
        <v>0</v>
      </c>
      <c r="D15" s="65">
        <v>0</v>
      </c>
      <c r="E15" s="66">
        <v>0</v>
      </c>
    </row>
    <row r="16" spans="2:5" ht="12.75">
      <c r="B16" s="59" t="s">
        <v>166</v>
      </c>
      <c r="C16" s="52">
        <v>25</v>
      </c>
      <c r="D16" s="64" t="s">
        <v>167</v>
      </c>
      <c r="E16" s="66">
        <v>35.714</v>
      </c>
    </row>
    <row r="17" spans="2:5" ht="12.75">
      <c r="B17" s="60"/>
      <c r="C17" s="57">
        <f>SUM(C13:C16)</f>
        <v>70</v>
      </c>
      <c r="D17" s="55"/>
      <c r="E17" s="56">
        <f>E13+E14+E15+E16</f>
        <v>100</v>
      </c>
    </row>
    <row r="29" ht="12.75">
      <c r="D29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29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  <col min="5" max="6" width="10.8515625" style="0" customWidth="1"/>
    <col min="7" max="7" width="13.57421875" style="0" customWidth="1"/>
    <col min="8" max="8" width="13.8515625" style="0" customWidth="1"/>
  </cols>
  <sheetData>
    <row r="2" spans="2:8" ht="30.75" customHeight="1">
      <c r="B2" s="96" t="s">
        <v>68</v>
      </c>
      <c r="C2" s="97"/>
      <c r="D2" s="97"/>
      <c r="E2" s="97"/>
      <c r="F2" s="97"/>
      <c r="G2" s="97"/>
      <c r="H2" s="97"/>
    </row>
    <row r="4" spans="3:4" ht="12.75">
      <c r="C4" s="99" t="s">
        <v>187</v>
      </c>
      <c r="D4" s="99"/>
    </row>
    <row r="5" spans="2:8" ht="103.5" customHeight="1">
      <c r="B5" s="2" t="s">
        <v>48</v>
      </c>
      <c r="C5" s="2" t="s">
        <v>69</v>
      </c>
      <c r="D5" s="2" t="s">
        <v>70</v>
      </c>
      <c r="E5" s="2" t="s">
        <v>9</v>
      </c>
      <c r="F5" s="2" t="s">
        <v>9</v>
      </c>
      <c r="G5" s="2" t="s">
        <v>10</v>
      </c>
      <c r="H5" s="2" t="s">
        <v>11</v>
      </c>
    </row>
    <row r="6" spans="2:8" ht="12.75">
      <c r="B6" s="3" t="s">
        <v>49</v>
      </c>
      <c r="C6" s="18">
        <v>641300</v>
      </c>
      <c r="D6" s="26">
        <v>634711.36</v>
      </c>
      <c r="E6" s="6">
        <f>ROUND((D6/C6),3)</f>
        <v>0.99</v>
      </c>
      <c r="F6" s="6">
        <f aca="true" t="shared" si="0" ref="F6:F13">E6</f>
        <v>0.99</v>
      </c>
      <c r="G6" s="1">
        <v>8</v>
      </c>
      <c r="H6" s="6">
        <f>ROUND((F6*G6),3)</f>
        <v>7.92</v>
      </c>
    </row>
    <row r="7" spans="2:8" ht="12.75">
      <c r="B7" s="3" t="s">
        <v>50</v>
      </c>
      <c r="C7" s="18">
        <v>290826500</v>
      </c>
      <c r="D7" s="26">
        <v>287813652.49</v>
      </c>
      <c r="E7" s="6">
        <f aca="true" t="shared" si="1" ref="E7:E13">ROUND((D7/C7),3)</f>
        <v>0.99</v>
      </c>
      <c r="F7" s="6">
        <f t="shared" si="0"/>
        <v>0.99</v>
      </c>
      <c r="G7" s="1">
        <v>8</v>
      </c>
      <c r="H7" s="6">
        <f aca="true" t="shared" si="2" ref="H7:H13">ROUND((F7*G7),3)</f>
        <v>7.92</v>
      </c>
    </row>
    <row r="8" spans="2:8" ht="12.75">
      <c r="B8" s="3" t="s">
        <v>169</v>
      </c>
      <c r="C8" s="18">
        <v>2794400</v>
      </c>
      <c r="D8" s="26">
        <v>2780504.63</v>
      </c>
      <c r="E8" s="6">
        <f t="shared" si="1"/>
        <v>0.995</v>
      </c>
      <c r="F8" s="6">
        <f t="shared" si="0"/>
        <v>0.995</v>
      </c>
      <c r="G8" s="1">
        <v>8</v>
      </c>
      <c r="H8" s="6">
        <f t="shared" si="2"/>
        <v>7.96</v>
      </c>
    </row>
    <row r="9" spans="2:8" ht="12.75">
      <c r="B9" s="3" t="s">
        <v>52</v>
      </c>
      <c r="C9" s="18">
        <v>614613200</v>
      </c>
      <c r="D9" s="26">
        <v>614610599.45</v>
      </c>
      <c r="E9" s="6">
        <f t="shared" si="1"/>
        <v>1</v>
      </c>
      <c r="F9" s="6">
        <f t="shared" si="0"/>
        <v>1</v>
      </c>
      <c r="G9" s="1">
        <v>8</v>
      </c>
      <c r="H9" s="6">
        <f t="shared" si="2"/>
        <v>8</v>
      </c>
    </row>
    <row r="10" spans="2:8" ht="12.75">
      <c r="B10" s="3" t="s">
        <v>53</v>
      </c>
      <c r="C10" s="18">
        <v>43063900</v>
      </c>
      <c r="D10" s="26">
        <v>43045573.37</v>
      </c>
      <c r="E10" s="6">
        <f t="shared" si="1"/>
        <v>1</v>
      </c>
      <c r="F10" s="6">
        <f t="shared" si="0"/>
        <v>1</v>
      </c>
      <c r="G10" s="1">
        <v>8</v>
      </c>
      <c r="H10" s="6">
        <f t="shared" si="2"/>
        <v>8</v>
      </c>
    </row>
    <row r="11" spans="2:8" ht="12.75">
      <c r="B11" s="3" t="s">
        <v>55</v>
      </c>
      <c r="C11" s="18">
        <v>9474300</v>
      </c>
      <c r="D11" s="26">
        <v>9062997.17</v>
      </c>
      <c r="E11" s="6">
        <f t="shared" si="1"/>
        <v>0.957</v>
      </c>
      <c r="F11" s="6">
        <v>0</v>
      </c>
      <c r="G11" s="1">
        <v>8</v>
      </c>
      <c r="H11" s="6">
        <f t="shared" si="2"/>
        <v>0</v>
      </c>
    </row>
    <row r="12" spans="2:8" ht="12.75">
      <c r="B12" s="3" t="s">
        <v>56</v>
      </c>
      <c r="C12" s="18">
        <v>3958000</v>
      </c>
      <c r="D12" s="26">
        <v>3952079.18</v>
      </c>
      <c r="E12" s="6">
        <f t="shared" si="1"/>
        <v>0.999</v>
      </c>
      <c r="F12" s="6">
        <f t="shared" si="0"/>
        <v>0.999</v>
      </c>
      <c r="G12" s="1">
        <v>8</v>
      </c>
      <c r="H12" s="6">
        <f t="shared" si="2"/>
        <v>7.992</v>
      </c>
    </row>
    <row r="13" spans="2:8" ht="12.75">
      <c r="B13" s="3" t="s">
        <v>57</v>
      </c>
      <c r="C13" s="18">
        <v>36496900</v>
      </c>
      <c r="D13" s="26">
        <v>35799778.22</v>
      </c>
      <c r="E13" s="6">
        <f t="shared" si="1"/>
        <v>0.981</v>
      </c>
      <c r="F13" s="6">
        <f t="shared" si="0"/>
        <v>0.981</v>
      </c>
      <c r="G13" s="1">
        <v>13.333</v>
      </c>
      <c r="H13" s="6">
        <f t="shared" si="2"/>
        <v>13.08</v>
      </c>
    </row>
    <row r="14" spans="3:4" ht="12.75">
      <c r="C14" s="30">
        <f>SUM(C6:C13)</f>
        <v>1001868500</v>
      </c>
      <c r="D14" s="33">
        <f>SUM(D6:D13)</f>
        <v>997699895.87</v>
      </c>
    </row>
    <row r="15" ht="12.75">
      <c r="B15" s="12"/>
    </row>
    <row r="18" ht="12.75">
      <c r="C18" s="77"/>
    </row>
    <row r="19" ht="12.75">
      <c r="C19" s="78"/>
    </row>
    <row r="20" ht="12.75">
      <c r="C20" s="78"/>
    </row>
    <row r="21" ht="12.75">
      <c r="C21" s="78"/>
    </row>
    <row r="22" ht="12.75">
      <c r="C22" s="78"/>
    </row>
    <row r="23" ht="12.75">
      <c r="C23" s="78"/>
    </row>
    <row r="24" ht="12.75">
      <c r="C24" s="78"/>
    </row>
    <row r="25" ht="12.75">
      <c r="C25" s="78"/>
    </row>
    <row r="26" ht="12.75">
      <c r="C26" s="78"/>
    </row>
    <row r="27" ht="12.75">
      <c r="C27" s="78"/>
    </row>
    <row r="28" ht="12.75">
      <c r="C28" s="77"/>
    </row>
    <row r="29" ht="12.75">
      <c r="C29" s="77"/>
    </row>
  </sheetData>
  <sheetProtection/>
  <mergeCells count="2">
    <mergeCell ref="B2:H2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L19"/>
  <sheetViews>
    <sheetView zoomScalePageLayoutView="0" workbookViewId="0" topLeftCell="A1">
      <selection activeCell="A8" sqref="A8:IV8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32.140625" style="0" hidden="1" customWidth="1"/>
    <col min="8" max="8" width="23.28125" style="0" customWidth="1"/>
    <col min="9" max="9" width="10.8515625" style="0" customWidth="1"/>
    <col min="10" max="10" width="13.57421875" style="0" customWidth="1"/>
    <col min="11" max="11" width="10.57421875" style="0" customWidth="1"/>
    <col min="12" max="12" width="10.28125" style="0" customWidth="1"/>
  </cols>
  <sheetData>
    <row r="2" spans="2:12" ht="30.75" customHeight="1">
      <c r="B2" s="96" t="s">
        <v>71</v>
      </c>
      <c r="C2" s="97"/>
      <c r="D2" s="97"/>
      <c r="E2" s="97"/>
      <c r="F2" s="97"/>
      <c r="G2" s="97"/>
      <c r="H2" s="97"/>
      <c r="I2" s="97"/>
      <c r="J2" s="97"/>
      <c r="K2" s="97"/>
      <c r="L2" s="98"/>
    </row>
    <row r="4" ht="12.75">
      <c r="E4" s="82" t="s">
        <v>187</v>
      </c>
    </row>
    <row r="5" spans="2:12" ht="103.5" customHeight="1">
      <c r="B5" s="2" t="s">
        <v>48</v>
      </c>
      <c r="C5" s="2" t="s">
        <v>129</v>
      </c>
      <c r="D5" s="2" t="s">
        <v>130</v>
      </c>
      <c r="E5" s="2" t="s">
        <v>131</v>
      </c>
      <c r="F5" s="2" t="s">
        <v>132</v>
      </c>
      <c r="G5" s="2"/>
      <c r="H5" s="2" t="s">
        <v>72</v>
      </c>
      <c r="I5" s="2" t="s">
        <v>9</v>
      </c>
      <c r="J5" s="2" t="s">
        <v>11</v>
      </c>
      <c r="K5" s="2" t="s">
        <v>10</v>
      </c>
      <c r="L5" s="2" t="s">
        <v>11</v>
      </c>
    </row>
    <row r="6" spans="2:12" ht="12.75">
      <c r="B6" s="3" t="s">
        <v>49</v>
      </c>
      <c r="C6" s="79">
        <v>142395.52</v>
      </c>
      <c r="D6" s="79">
        <v>165091.24</v>
      </c>
      <c r="E6" s="79">
        <v>152030.52</v>
      </c>
      <c r="F6" s="26">
        <v>175194.08</v>
      </c>
      <c r="G6" s="26">
        <f>F6+E6+D6+C6</f>
        <v>634711.36</v>
      </c>
      <c r="H6" s="18">
        <f aca="true" t="shared" si="0" ref="H6:H13">(E6+D6+C6)/3</f>
        <v>153172.42666666667</v>
      </c>
      <c r="I6" s="51">
        <f aca="true" t="shared" si="1" ref="I6:I12">ROUND(((F6-H6)/H6),3)</f>
        <v>0.144</v>
      </c>
      <c r="J6" s="51">
        <v>1</v>
      </c>
      <c r="K6" s="45">
        <v>15</v>
      </c>
      <c r="L6" s="6">
        <f>J6*K6</f>
        <v>15</v>
      </c>
    </row>
    <row r="7" spans="2:12" ht="12.75">
      <c r="B7" s="3" t="s">
        <v>50</v>
      </c>
      <c r="C7" s="79">
        <v>17792458.58</v>
      </c>
      <c r="D7" s="79">
        <v>19449192.18</v>
      </c>
      <c r="E7" s="79">
        <v>24109612.39</v>
      </c>
      <c r="F7" s="26">
        <v>24152266.74</v>
      </c>
      <c r="G7" s="26">
        <f aca="true" t="shared" si="2" ref="G7:G14">F7+E7+D7+C7</f>
        <v>85503529.89</v>
      </c>
      <c r="H7" s="18">
        <f t="shared" si="0"/>
        <v>20450421.05</v>
      </c>
      <c r="I7" s="51">
        <f t="shared" si="1"/>
        <v>0.181</v>
      </c>
      <c r="J7" s="51">
        <v>1</v>
      </c>
      <c r="K7" s="45">
        <v>15</v>
      </c>
      <c r="L7" s="6">
        <f aca="true" t="shared" si="3" ref="L7:L13">J7*K7</f>
        <v>15</v>
      </c>
    </row>
    <row r="8" spans="2:12" ht="12.75">
      <c r="B8" s="3" t="s">
        <v>169</v>
      </c>
      <c r="C8" s="79">
        <v>507070.37</v>
      </c>
      <c r="D8" s="79">
        <v>607910.32</v>
      </c>
      <c r="E8" s="79">
        <v>470302.94</v>
      </c>
      <c r="F8" s="26">
        <v>624682.26</v>
      </c>
      <c r="G8" s="26">
        <f t="shared" si="2"/>
        <v>2209965.89</v>
      </c>
      <c r="H8" s="18">
        <f t="shared" si="0"/>
        <v>528427.8766666666</v>
      </c>
      <c r="I8" s="51">
        <f t="shared" si="1"/>
        <v>0.182</v>
      </c>
      <c r="J8" s="51">
        <v>1</v>
      </c>
      <c r="K8" s="45">
        <v>15</v>
      </c>
      <c r="L8" s="6">
        <f>J8*K8</f>
        <v>15</v>
      </c>
    </row>
    <row r="9" spans="2:12" ht="12.75">
      <c r="B9" s="3" t="s">
        <v>52</v>
      </c>
      <c r="C9" s="79">
        <v>42387536.09</v>
      </c>
      <c r="D9" s="79">
        <v>35347770.88</v>
      </c>
      <c r="E9" s="79">
        <v>30125932.27</v>
      </c>
      <c r="F9" s="26">
        <v>35977048.4</v>
      </c>
      <c r="G9" s="26">
        <f t="shared" si="2"/>
        <v>143838287.64000002</v>
      </c>
      <c r="H9" s="18">
        <f t="shared" si="0"/>
        <v>35953746.413333334</v>
      </c>
      <c r="I9" s="51">
        <f t="shared" si="1"/>
        <v>0.001</v>
      </c>
      <c r="J9" s="51">
        <v>1</v>
      </c>
      <c r="K9" s="45">
        <v>15</v>
      </c>
      <c r="L9" s="6">
        <f t="shared" si="3"/>
        <v>15</v>
      </c>
    </row>
    <row r="10" spans="2:12" ht="12.75">
      <c r="B10" s="3" t="s">
        <v>53</v>
      </c>
      <c r="C10" s="79">
        <v>9866807.07</v>
      </c>
      <c r="D10" s="79">
        <v>11016285.94</v>
      </c>
      <c r="E10" s="79">
        <v>5671229.03</v>
      </c>
      <c r="F10" s="26">
        <v>9985539.68</v>
      </c>
      <c r="G10" s="26">
        <f t="shared" si="2"/>
        <v>36539861.72</v>
      </c>
      <c r="H10" s="18">
        <f t="shared" si="0"/>
        <v>8851440.68</v>
      </c>
      <c r="I10" s="51">
        <f t="shared" si="1"/>
        <v>0.128</v>
      </c>
      <c r="J10" s="51">
        <v>1</v>
      </c>
      <c r="K10" s="45">
        <v>15</v>
      </c>
      <c r="L10" s="6">
        <f t="shared" si="3"/>
        <v>15</v>
      </c>
    </row>
    <row r="11" spans="2:12" ht="12.75">
      <c r="B11" s="3" t="s">
        <v>55</v>
      </c>
      <c r="C11" s="79">
        <v>2387627.63</v>
      </c>
      <c r="D11" s="79">
        <v>1874967.7</v>
      </c>
      <c r="E11" s="79">
        <v>2207449.9</v>
      </c>
      <c r="F11" s="26">
        <v>2442761.12</v>
      </c>
      <c r="G11" s="26">
        <f t="shared" si="2"/>
        <v>8912806.35</v>
      </c>
      <c r="H11" s="18">
        <f t="shared" si="0"/>
        <v>2156681.743333333</v>
      </c>
      <c r="I11" s="51">
        <f t="shared" si="1"/>
        <v>0.133</v>
      </c>
      <c r="J11" s="51">
        <v>1</v>
      </c>
      <c r="K11" s="45">
        <v>15</v>
      </c>
      <c r="L11" s="6">
        <f t="shared" si="3"/>
        <v>15</v>
      </c>
    </row>
    <row r="12" spans="2:12" ht="12.75">
      <c r="B12" s="3" t="s">
        <v>56</v>
      </c>
      <c r="C12" s="79">
        <v>654895.42</v>
      </c>
      <c r="D12" s="79">
        <v>1173598.31</v>
      </c>
      <c r="E12" s="79">
        <v>1074846.68</v>
      </c>
      <c r="F12" s="26">
        <v>508279.47</v>
      </c>
      <c r="G12" s="26">
        <f t="shared" si="2"/>
        <v>3411619.88</v>
      </c>
      <c r="H12" s="18">
        <f t="shared" si="0"/>
        <v>967780.1366666667</v>
      </c>
      <c r="I12" s="51">
        <f t="shared" si="1"/>
        <v>-0.475</v>
      </c>
      <c r="J12" s="51">
        <v>1</v>
      </c>
      <c r="K12" s="45">
        <v>15</v>
      </c>
      <c r="L12" s="6">
        <f t="shared" si="3"/>
        <v>15</v>
      </c>
    </row>
    <row r="13" spans="2:12" ht="12.75">
      <c r="B13" s="3" t="s">
        <v>57</v>
      </c>
      <c r="C13" s="79">
        <v>0</v>
      </c>
      <c r="D13" s="79">
        <v>0</v>
      </c>
      <c r="E13" s="79">
        <v>0</v>
      </c>
      <c r="F13" s="26"/>
      <c r="G13" s="26">
        <f t="shared" si="2"/>
        <v>0</v>
      </c>
      <c r="H13" s="18">
        <f t="shared" si="0"/>
        <v>0</v>
      </c>
      <c r="I13" s="51"/>
      <c r="J13" s="51"/>
      <c r="K13" s="47">
        <v>0</v>
      </c>
      <c r="L13" s="6">
        <f t="shared" si="3"/>
        <v>0</v>
      </c>
    </row>
    <row r="14" spans="3:7" ht="12.75">
      <c r="C14" s="33">
        <f>SUM(C6:C13)</f>
        <v>73738790.67999999</v>
      </c>
      <c r="D14" s="33">
        <f>SUM(D6:D13)</f>
        <v>69634816.57000001</v>
      </c>
      <c r="E14" s="33">
        <f>SUM(E6:E13)</f>
        <v>63811403.730000004</v>
      </c>
      <c r="F14" s="33">
        <f>SUM(F6:F13)</f>
        <v>73865771.75</v>
      </c>
      <c r="G14" s="26">
        <f t="shared" si="2"/>
        <v>281050782.73</v>
      </c>
    </row>
    <row r="15" spans="2:5" ht="12.75">
      <c r="B15" s="12"/>
      <c r="C15" s="12"/>
      <c r="D15" s="12"/>
      <c r="E15" s="12"/>
    </row>
    <row r="16" ht="12.75">
      <c r="F16" s="33">
        <f>F14+E14+D14+C14</f>
        <v>281050782.73</v>
      </c>
    </row>
    <row r="19" ht="12.75">
      <c r="H19" s="22"/>
    </row>
  </sheetData>
  <sheetProtection/>
  <mergeCells count="1">
    <mergeCell ref="B2:L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Шелковник Анна Анатольевна</cp:lastModifiedBy>
  <cp:lastPrinted>2015-06-29T11:22:51Z</cp:lastPrinted>
  <dcterms:created xsi:type="dcterms:W3CDTF">1996-10-08T23:32:33Z</dcterms:created>
  <dcterms:modified xsi:type="dcterms:W3CDTF">2015-07-01T06:23:45Z</dcterms:modified>
  <cp:category/>
  <cp:version/>
  <cp:contentType/>
  <cp:contentStatus/>
</cp:coreProperties>
</file>