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6" firstSheet="3" activeTab="21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4.4" sheetId="15" r:id="rId15"/>
    <sheet name="5.1" sheetId="16" r:id="rId16"/>
    <sheet name="5.2" sheetId="17" r:id="rId17"/>
    <sheet name="6.1" sheetId="18" r:id="rId18"/>
    <sheet name="6.2" sheetId="19" r:id="rId19"/>
    <sheet name="6.3" sheetId="20" r:id="rId20"/>
    <sheet name="6.4" sheetId="21" r:id="rId21"/>
    <sheet name="6.5" sheetId="22" r:id="rId22"/>
  </sheets>
  <definedNames>
    <definedName name="_xlnm.Print_Area" localSheetId="5">'2.1'!$B$2:$D$28</definedName>
  </definedNames>
  <calcPr fullCalcOnLoad="1"/>
</workbook>
</file>

<file path=xl/sharedStrings.xml><?xml version="1.0" encoding="utf-8"?>
<sst xmlns="http://schemas.openxmlformats.org/spreadsheetml/2006/main" count="427" uniqueCount="129">
  <si>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</si>
  <si>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</si>
  <si>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</si>
  <si>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</si>
  <si>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</si>
  <si>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</si>
  <si>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</si>
  <si>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</si>
  <si>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</si>
  <si>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Формула расчета</t>
  </si>
  <si>
    <t>Наименование поселения</t>
  </si>
  <si>
    <t>Г - объем доходов бюджета (утверждено)</t>
  </si>
  <si>
    <t>Д-объем безвозмездных поступлений в бюджет муниципального образования (утверждено)</t>
  </si>
  <si>
    <t>Отношение дефицита бюджета муниципального образования к утвержденному общему объему доходов бюджета муниципального   образования   без   учета утвержденного  объема  безвозмездных поступлений и (или) поступлений налоговых доходов по дополнительным нормативам отчислений</t>
  </si>
  <si>
    <t>Отношение объема муниципального долга к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</si>
  <si>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А – объем муниципального долга муниципального образования</t>
  </si>
  <si>
    <t xml:space="preserve">Отношение объема муниципальных заимствований в отчетном финансовом году к сумме, направляемой в отчетном финансовом году на финансирование дефицита местного бюджета и (или) погашение муниципальных долговых обязательств </t>
  </si>
  <si>
    <t xml:space="preserve">Отношение расходов на обслуживание муниципального долга к расходам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</si>
  <si>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Р=А/(Б-В)</t>
  </si>
  <si>
    <t>А – объем расходов бюджета муниципального образования, направленный на обслуживание муниципального долга, за отчетный период</t>
  </si>
  <si>
    <t>Б – объем расходов бюджета муниципального образования</t>
  </si>
  <si>
    <t>В – объем расходов бюджета муниципального образования, произведенных за счет субвенций из краевого бюджета, за отчетный период;</t>
  </si>
  <si>
    <t>Р=А/Б</t>
  </si>
  <si>
    <t>А – объем расходов на содержание органов местного самоуправления муниципального образования в отчетном периоде</t>
  </si>
  <si>
    <t>Б – утвержденный в установленном порядке норматив формирования расходов на содержание органов местного самоуправления муниципального образования</t>
  </si>
  <si>
    <t>Р=А/Б*100</t>
  </si>
  <si>
    <t xml:space="preserve">Отношение объема просроченной кредиторской задолженности бюджета муниципального образования к расходам бюджета </t>
  </si>
  <si>
    <t>Р=А/(В-Г)*100</t>
  </si>
  <si>
    <t>А – объем просроченной кредиторской задолженности по расходам бюджета муниципального образования</t>
  </si>
  <si>
    <t>В – объем расходов бюджета муниципального образования</t>
  </si>
  <si>
    <t>Г – объем расходов бюджета муниципального образования, осуществляемых за счет субвенций, предоставляемых из бюджетов бюджетной системы</t>
  </si>
  <si>
    <t xml:space="preserve">Динамика удельного веса дебиторской задолженности к общему объему расходов бюджета </t>
  </si>
  <si>
    <t xml:space="preserve">Р=(А/Б)/(В/Г), </t>
  </si>
  <si>
    <t>А – дебиторская задолженность бюджета муниципального образования на конец отчетного периода</t>
  </si>
  <si>
    <t>Б – общий объем расходов бюджета муниципального образования в отчетном периоде;</t>
  </si>
  <si>
    <t>В – дебиторская задолженность бюджета муниципального образования на конец года, предшествующего отчетному</t>
  </si>
  <si>
    <t>Г – общий объем расходов бюджета муниципального образования за год, предшествующий отчетному</t>
  </si>
  <si>
    <t>Динамика недоимки по налоговым доходам, подлежащим зачислению в местный бюджет</t>
  </si>
  <si>
    <t>А – объем недоимки по налоговым доходам, подлежащим зачислению в местный бюджет, на начало отчетного периода</t>
  </si>
  <si>
    <t>Б – объем недоимки по налоговым доходам, подлежащим зачислению в местный бюджет, на конец отчетного периода</t>
  </si>
  <si>
    <t>Отношение фактического исполнения расходов бюджета муниципального образования к уточненным плановым показателям расходов муниципального образования</t>
  </si>
  <si>
    <t>А – кассовые расходы муниципального образования за отчетный период</t>
  </si>
  <si>
    <t>Б – уточненный план расходов муниципального образования на год;</t>
  </si>
  <si>
    <t>Удельный вес расходов бюджета муниципального образования, формируемых в рамках программ</t>
  </si>
  <si>
    <t>Р=(А-Б)/(В-С)*100</t>
  </si>
  <si>
    <t>Б – объем расходов местного бюджета на реализацию программ, осуществляемых за счет субвенций, предоставляемых из бюджетов бюджетной системы Российской Федерации;</t>
  </si>
  <si>
    <t>С – объем расходов бюджета, осуществляемых за счет субвенций, предоставляемых из бюджетов бюджетной системы Российской Федерации</t>
  </si>
  <si>
    <t>Доля расходов местного бюджета на содержание органов местного самоуправления муниципального образования к общему объему расходов бюджета муниципального образования без переданных полномочий</t>
  </si>
  <si>
    <t xml:space="preserve">Р=А/Б*100 </t>
  </si>
  <si>
    <t>А – объем расходов местного бюджета на содержание органов местного самоуправления муниципального образования</t>
  </si>
  <si>
    <t>Б – расходы бюджета муниципального образования без переданных полномочий</t>
  </si>
  <si>
    <t>А – объем доходов бюджета муниципального образования за отчетный период</t>
  </si>
  <si>
    <t>Отклонение кассовых расходов в 4 квартале от среднего объема кассовых расходов за 1-3 кварталы отчетного года (равномерность исполнения бюджета)</t>
  </si>
  <si>
    <t>Р=А4/(А3+А2+А1)/3)</t>
  </si>
  <si>
    <t>А2 – объем расходов бюджета муниципального образования во втором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</si>
  <si>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А1 – объем расходов бюджета муниципального образования в первом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</si>
  <si>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А3 – объем расходов бюджета муниципального образования в третьем квартале отчетного финансового года соответственно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</si>
  <si>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А4 – объем расходов бюджета муниципального образования в четвертом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</si>
  <si>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Проведение публичных слушаний по проекту местного бюджета и проекту отчета об исполнении местного бюджета в соответствии с установленным порядком</t>
  </si>
  <si>
    <t>выполняется/не выполняется</t>
  </si>
  <si>
    <t>Реквизиты докумета, регламентирующего порядок проведения публичных слушаний по проекту бюджета и отчету об исполнении бюджета</t>
  </si>
  <si>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</si>
  <si>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</si>
  <si>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Р=1-А/12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</si>
  <si>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</si>
  <si>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Интернет-адрес, на котором размещено решение о местном бюджете</t>
  </si>
  <si>
    <t>Итого</t>
  </si>
  <si>
    <t>А</t>
  </si>
  <si>
    <t>Б – утвержденный на отчетный год объем доходов бюджета муниципального образования (по состоянию на 1 января отчетного периода)</t>
  </si>
  <si>
    <t>А – налоговые и неналоговые  доходы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 за отчетный период;</t>
  </si>
  <si>
    <t>Б – налоговые и неналоговые  доходы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 за аналогичный период года, предшествующего отчетному;</t>
  </si>
  <si>
    <t xml:space="preserve">Динамика налоговых и неналоговых доходов доходов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</t>
  </si>
  <si>
    <t>Р=Б/А*100</t>
  </si>
  <si>
    <t xml:space="preserve">Отношение  дотации на выравнивание 
 бюджетной обеспеченности к общему объему налоговых и неналоговых доходов бюджета муниципального образования
</t>
  </si>
  <si>
    <t>Исполнение бюджета муниципального образования по доходам без учета безвозмездных поступлений  к первоначально утвержденному уровню</t>
  </si>
  <si>
    <t xml:space="preserve">Отношение и расходов на содержание органов местного самоуправления муниципального образования к установленному нормативу формирования данных расходов в отчетном периоде </t>
  </si>
  <si>
    <t>Объем полученной дотации</t>
  </si>
  <si>
    <t>Общий объем налоговых и неналоговых доходов</t>
  </si>
  <si>
    <t>объем расходов местного бюджета, осуществляемых за счет субвенций</t>
  </si>
  <si>
    <t>межбюджетных трансфертов в связи с передачей полномочий между органами местного самоуправления муниципальных районов и поселений</t>
  </si>
  <si>
    <t>обслуживание муниципального долга</t>
  </si>
  <si>
    <t>Б – объем доходов бюджета муниципального образования (Утверждено);</t>
  </si>
  <si>
    <t>В – объем безвозмездных поступлений в бюджет муниципального образования (Утверждено);</t>
  </si>
  <si>
    <t>А-размер дефицита бюджета  (факт)</t>
  </si>
  <si>
    <t>В-объем снижения остатков на счетах бюджета  (факт)</t>
  </si>
  <si>
    <t>Размещение на официальных сайтах органов местного самоуправления муниципального образования актуальной редакции решения о местном бюджете</t>
  </si>
  <si>
    <t>Снижение финансовой зависимости местного бюджета от бюджетов других уровней бюджетной системы Российской Федерации</t>
  </si>
  <si>
    <t>Доля бюджетных инвестиций в общем объеме расходов местного бюджета</t>
  </si>
  <si>
    <t>А-объем расходов местного бюджета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 за исключением расходов, производимых за счет межбюджетных трансфертов из бюджетов бюджетной системы Российской Федерации, на бюджетные инвестиции;</t>
  </si>
  <si>
    <t>Б – объем субсидий, предоставляемых местным бюджетам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</si>
  <si>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В – общий объем расходов местного бюджета</t>
  </si>
  <si>
    <t>Г – объем расходов местного бюджета, осуществляемых за счет субвенций, предоставляемых из бюджетов бюджетной системы Российской Федерации</t>
  </si>
  <si>
    <t>Р = (A + Б) / (B – Г) x 100</t>
  </si>
  <si>
    <t>Б – объем межбюджетных трансфертов, поступивших в бюджет муниципального образования в отчетном периоде</t>
  </si>
  <si>
    <t xml:space="preserve">В - объем субвенций, поступивших в бюджет муниципального образования в отчетном периоде </t>
  </si>
  <si>
    <t>Г – объем доходов бюджета муниципального образования за год, предшествующий отчетному периоду</t>
  </si>
  <si>
    <t>Д – объем межбюджетных трансфертов, поступивших в бюджет муниципального образования за год, предшествующий отчетному периоду</t>
  </si>
  <si>
    <t>Е - объем субвенций, поступивших в бюджет муниципального образования за год, предшествующий отчетному периоду</t>
  </si>
  <si>
    <t>Наличие на официальных сайтах органов местного самоуправления муниципального образования информации о местном бюджете в доступной и понятной для граждан форме ("бюджета для граждан") по проекту местного бюджета (решению о местном бюджете) и отчету об исполнении местного бюджета</t>
  </si>
  <si>
    <t>А – объем муниципальных заимствований, привлеченных в отчетном периоде (утверждено)</t>
  </si>
  <si>
    <t>Б – сумма, направленная в отчетном периоде на финансирование дефицита бюджета муниципального образования (утверждено);</t>
  </si>
  <si>
    <t>В – сумма, направленная в отчетном периоде на погашение долговых обязательств бюджета муниципального образования (утверждено);</t>
  </si>
  <si>
    <t xml:space="preserve">Р=((Б-В)/А)/((Д-Е)/Г)*100, </t>
  </si>
  <si>
    <t>Интернет-адрес, на котором размещены решение, ежеквартальные отчеты об исполнении бюджета</t>
  </si>
  <si>
    <t>Интернет-адрес, на котором размещена соответствующая информация</t>
  </si>
  <si>
    <t>Размещение на официальных сайтах органов местного самоуправления муниципального образования решения об исполнении местного бюджета и ежеквартальных отчетов об исполнении местного бюджета</t>
  </si>
  <si>
    <t>№ 462 от 21.05.2009г.</t>
  </si>
  <si>
    <t>№ 45 от 11.05.2006г.</t>
  </si>
  <si>
    <t>№ 37 от 15.03.2006г.</t>
  </si>
  <si>
    <t>№ 6 от 03.11.2005</t>
  </si>
  <si>
    <t>№ 37 от 17.03.2006г.</t>
  </si>
  <si>
    <t>№41/1 от 16.03.2006</t>
  </si>
  <si>
    <t>№ 36 от 10.03.2006</t>
  </si>
  <si>
    <t>№33 от 16.03.2006г.</t>
  </si>
  <si>
    <t>№ 37 от 28.03.2006г.</t>
  </si>
  <si>
    <t>А – объем расходов местного бюджета на реализацию муниципальных программ</t>
  </si>
  <si>
    <t>Дата проведения публичных слушаний по проекту бюджета на 2018 год</t>
  </si>
  <si>
    <t>Дата проведения публичных слушаний по годовому отчету об исполнении бюджета за 2016 год</t>
  </si>
  <si>
    <t>http://prim-ahtarsk.ru/economy7203636.html</t>
  </si>
  <si>
    <t>http://prim-ahtarsk.ru/economy72031.html;http://prim-ahtarsk.ru/cityadmin3767677.html</t>
  </si>
  <si>
    <t>нет</t>
  </si>
  <si>
    <t>не выполняется</t>
  </si>
  <si>
    <t>http://borodinskoe-sp.ru/economy/budget/#mo-element-region-drugie-dokumentyi</t>
  </si>
  <si>
    <t>выполняется</t>
  </si>
  <si>
    <t>http://brinksp.ru/administratsiya/byudzhet-/</t>
  </si>
  <si>
    <t>http://adm-novopokrov.ru/index.php/администрация/экономика-и-финансы/отчёты.html</t>
  </si>
  <si>
    <t>http://priazovskoe.ru/inova_block_documentset/document/217310/</t>
  </si>
  <si>
    <t>http://priazovskoe.ru/economy/budget/#mo-element-region-svedeniya-o-hode-ispolneniya</t>
  </si>
  <si>
    <t>http://stepnogo-sp.ru/index.php/администрация/экономика/бюджет.html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</si>
</sst>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#,##0.0"/>
    <numFmt numFmtId="188" formatCode="0.000000"/>
    <numFmt numFmtId="189" formatCode="[$-FC19]d\ mmmm\ yyyy\ &quot;г.&quot;"/>
  </numFmts>
  <fonts count="21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11" xfId="0" applyFill="1" applyBorder="1" applyAlignment="1">
      <alignment/>
    </xf>
    <xf numFmtId="0" fontId="0" fillId="4" borderId="10" xfId="0" applyFill="1" applyBorder="1" applyAlignment="1">
      <alignment wrapText="1"/>
    </xf>
    <xf numFmtId="0" fontId="0" fillId="22" borderId="10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85" fontId="0" fillId="0" borderId="10" xfId="0" applyNumberFormat="1" applyBorder="1" applyAlignment="1">
      <alignment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187" fontId="0" fillId="0" borderId="10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22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4" borderId="10" xfId="0" applyFill="1" applyBorder="1" applyAlignment="1">
      <alignment/>
    </xf>
    <xf numFmtId="187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4" fontId="0" fillId="0" borderId="10" xfId="0" applyNumberFormat="1" applyFont="1" applyBorder="1" applyAlignment="1">
      <alignment/>
    </xf>
    <xf numFmtId="0" fontId="0" fillId="22" borderId="14" xfId="0" applyFill="1" applyBorder="1" applyAlignment="1">
      <alignment/>
    </xf>
    <xf numFmtId="0" fontId="2" fillId="0" borderId="10" xfId="42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4" borderId="0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0" fillId="24" borderId="0" xfId="0" applyFill="1" applyBorder="1" applyAlignment="1">
      <alignment horizontal="center"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187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4" xfId="0" applyNumberFormat="1" applyFill="1" applyBorder="1" applyAlignment="1">
      <alignment horizontal="right"/>
    </xf>
    <xf numFmtId="0" fontId="2" fillId="0" borderId="10" xfId="42" applyFont="1" applyBorder="1" applyAlignment="1" applyProtection="1">
      <alignment horizontal="center" wrapText="1"/>
      <protection/>
    </xf>
    <xf numFmtId="187" fontId="0" fillId="0" borderId="10" xfId="0" applyNumberFormat="1" applyFont="1" applyBorder="1" applyAlignment="1">
      <alignment wrapText="1"/>
    </xf>
    <xf numFmtId="187" fontId="0" fillId="0" borderId="10" xfId="0" applyNumberFormat="1" applyBorder="1" applyAlignment="1">
      <alignment wrapText="1"/>
    </xf>
    <xf numFmtId="0" fontId="0" fillId="24" borderId="12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1" fillId="22" borderId="14" xfId="0" applyFont="1" applyFill="1" applyBorder="1" applyAlignment="1">
      <alignment horizontal="center" wrapText="1"/>
    </xf>
    <xf numFmtId="0" fontId="1" fillId="22" borderId="17" xfId="0" applyFont="1" applyFill="1" applyBorder="1" applyAlignment="1">
      <alignment horizontal="center" wrapText="1"/>
    </xf>
    <xf numFmtId="0" fontId="1" fillId="22" borderId="18" xfId="0" applyFont="1" applyFill="1" applyBorder="1" applyAlignment="1">
      <alignment horizontal="center" wrapText="1"/>
    </xf>
    <xf numFmtId="187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2" fillId="0" borderId="0" xfId="42" applyFont="1" applyAlignment="1" applyProtection="1">
      <alignment horizontal="center" wrapText="1"/>
      <protection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7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prim-ahtarsk.ru/economy7203636.html" TargetMode="External" /><Relationship Id="rId2" Type="http://schemas.openxmlformats.org/officeDocument/2006/relationships/hyperlink" Target="http://brinksp.ru/administratsiya/byudzhet-/" TargetMode="External" /><Relationship Id="rId3" Type="http://schemas.openxmlformats.org/officeDocument/2006/relationships/hyperlink" Target="http://priazovskoe.ru/inova_block_documentset/document/217310/" TargetMode="External" /><Relationship Id="rId4" Type="http://schemas.openxmlformats.org/officeDocument/2006/relationships/hyperlink" Target="http://stepnogo-sp.ru/index.php/&#1072;&#1076;&#1084;&#1080;&#1085;&#1080;&#1089;&#1090;&#1088;&#1072;&#1094;&#1080;&#1103;/&#1101;&#1082;&#1086;&#1085;&#1086;&#1084;&#1080;&#1082;&#1072;/&#1073;&#1102;&#1076;&#1078;&#1077;&#1090;.html" TargetMode="External" /><Relationship Id="rId5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prim-ahtarsk.ru/economy72031.html;http://prim-ahtarsk.ru/cityadmin3767677.html" TargetMode="External" /><Relationship Id="rId2" Type="http://schemas.openxmlformats.org/officeDocument/2006/relationships/hyperlink" Target="http://borodinskoe-sp.ru/economy/budget/#mo-element-region-drugie-dokumentyi" TargetMode="External" /><Relationship Id="rId3" Type="http://schemas.openxmlformats.org/officeDocument/2006/relationships/hyperlink" Target="http://brinksp.ru/administratsiya/byudzhet-/" TargetMode="External" /><Relationship Id="rId4" Type="http://schemas.openxmlformats.org/officeDocument/2006/relationships/hyperlink" Target="http://adm-novopokrov.ru/index.php/&#1072;&#1076;&#1084;&#1080;&#1085;&#1080;&#1089;&#1090;&#1088;&#1072;&#1094;&#1080;&#1103;/&#1101;&#1082;&#1086;&#1085;&#1086;&#1084;&#1080;&#1082;&#1072;-&#1080;-&#1092;&#1080;&#1085;&#1072;&#1085;&#1089;&#1099;/&#1086;&#1090;&#1095;&#1105;&#1090;&#1099;.html" TargetMode="External" /><Relationship Id="rId5" Type="http://schemas.openxmlformats.org/officeDocument/2006/relationships/hyperlink" Target="http://priazovskoe.ru/economy/budget/#mo-element-region-svedeniya-o-hode-ispolneniya" TargetMode="External" /><Relationship Id="rId6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F16"/>
  <sheetViews>
    <sheetView zoomScalePageLayoutView="0" workbookViewId="0" topLeftCell="A1">
      <selection activeCell="G16" sqref="G16:G17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3.140625" style="0" customWidth="1"/>
    <col min="6" max="6" width="17.140625" style="0" customWidth="1"/>
  </cols>
  <sheetData>
    <row r="2" spans="2:6" ht="98.25" customHeight="1">
      <c r="B2" s="53" t="s">
        <v>13</v>
      </c>
      <c r="C2" s="54"/>
      <c r="D2" s="54"/>
      <c r="E2" s="54"/>
      <c r="F2" s="54"/>
    </row>
    <row r="5" spans="2:6" ht="87.75" customHeight="1">
      <c r="B5" s="3" t="s">
        <v>10</v>
      </c>
      <c r="C5" s="3" t="s">
        <v>83</v>
      </c>
      <c r="D5" s="3" t="s">
        <v>84</v>
      </c>
      <c r="E5" s="3" t="s">
        <v>11</v>
      </c>
      <c r="F5" s="3" t="s">
        <v>12</v>
      </c>
    </row>
    <row r="6" spans="2:6" ht="12.75">
      <c r="B6" s="4" t="s">
        <v>0</v>
      </c>
      <c r="C6" s="22">
        <v>2415.6</v>
      </c>
      <c r="D6" s="22">
        <v>3738.5</v>
      </c>
      <c r="E6" s="35">
        <v>120304.3</v>
      </c>
      <c r="F6" s="35">
        <v>24732.2</v>
      </c>
    </row>
    <row r="7" spans="2:6" ht="12.75">
      <c r="B7" s="4" t="s">
        <v>1</v>
      </c>
      <c r="C7" s="20">
        <v>2171.5</v>
      </c>
      <c r="D7" s="20">
        <v>1831.5</v>
      </c>
      <c r="E7" s="7">
        <v>25413.1</v>
      </c>
      <c r="F7" s="7">
        <v>18093</v>
      </c>
    </row>
    <row r="8" spans="2:6" ht="12.75">
      <c r="B8" s="4" t="s">
        <v>2</v>
      </c>
      <c r="C8" s="20">
        <v>945.5</v>
      </c>
      <c r="D8" s="20">
        <v>945.5</v>
      </c>
      <c r="E8" s="7">
        <v>12110.2</v>
      </c>
      <c r="F8" s="7">
        <v>6820.5</v>
      </c>
    </row>
    <row r="9" spans="2:6" ht="12.75">
      <c r="B9" s="4" t="s">
        <v>3</v>
      </c>
      <c r="C9" s="20">
        <v>0</v>
      </c>
      <c r="D9" s="20">
        <v>0</v>
      </c>
      <c r="E9" s="7">
        <v>84612.4</v>
      </c>
      <c r="F9" s="7">
        <v>63176.9</v>
      </c>
    </row>
    <row r="10" spans="2:6" ht="12.75">
      <c r="B10" s="4" t="s">
        <v>4</v>
      </c>
      <c r="C10" s="20">
        <v>0</v>
      </c>
      <c r="D10" s="20">
        <v>0</v>
      </c>
      <c r="E10" s="7">
        <v>6564.6</v>
      </c>
      <c r="F10" s="7">
        <v>2196.9</v>
      </c>
    </row>
    <row r="11" spans="2:6" ht="12.75">
      <c r="B11" s="4" t="s">
        <v>5</v>
      </c>
      <c r="C11" s="20">
        <v>0</v>
      </c>
      <c r="D11" s="20">
        <v>0</v>
      </c>
      <c r="E11" s="7">
        <v>25579.9</v>
      </c>
      <c r="F11" s="7">
        <v>9696.4</v>
      </c>
    </row>
    <row r="12" spans="2:6" ht="12.75">
      <c r="B12" s="4" t="s">
        <v>6</v>
      </c>
      <c r="C12" s="20">
        <v>0</v>
      </c>
      <c r="D12" s="20">
        <v>0</v>
      </c>
      <c r="E12" s="7">
        <v>11229.5</v>
      </c>
      <c r="F12" s="7">
        <v>2152.2</v>
      </c>
    </row>
    <row r="13" spans="2:6" ht="12.75">
      <c r="B13" s="4" t="s">
        <v>7</v>
      </c>
      <c r="C13" s="20">
        <v>0</v>
      </c>
      <c r="D13" s="20">
        <v>0</v>
      </c>
      <c r="E13" s="7">
        <v>11605.4</v>
      </c>
      <c r="F13" s="7">
        <v>3814.9</v>
      </c>
    </row>
    <row r="14" spans="2:6" ht="12.75">
      <c r="B14" s="4" t="s">
        <v>8</v>
      </c>
      <c r="C14" s="20">
        <v>0</v>
      </c>
      <c r="D14" s="20">
        <v>0</v>
      </c>
      <c r="E14" s="7">
        <v>11898.8</v>
      </c>
      <c r="F14" s="7">
        <v>4055.7</v>
      </c>
    </row>
    <row r="15" spans="3:6" ht="12.75">
      <c r="C15" s="21"/>
      <c r="D15" s="21"/>
      <c r="E15" s="21"/>
      <c r="F15" s="21"/>
    </row>
    <row r="16" ht="12.75">
      <c r="B16" s="14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18"/>
  <sheetViews>
    <sheetView zoomScalePageLayoutView="0" workbookViewId="0" topLeftCell="A1">
      <selection activeCell="G7" sqref="G6:G7"/>
    </sheetView>
  </sheetViews>
  <sheetFormatPr defaultColWidth="9.140625" defaultRowHeight="12.75"/>
  <cols>
    <col min="2" max="2" width="20.140625" style="0" bestFit="1" customWidth="1"/>
    <col min="3" max="3" width="33.421875" style="0" customWidth="1"/>
    <col min="4" max="4" width="30.7109375" style="0" customWidth="1"/>
  </cols>
  <sheetData>
    <row r="2" spans="2:4" ht="46.5" customHeight="1">
      <c r="B2" s="53" t="s">
        <v>71</v>
      </c>
      <c r="C2" s="54"/>
      <c r="D2" s="54"/>
    </row>
    <row r="3" ht="13.5" thickBot="1"/>
    <row r="4" spans="2:4" ht="13.5" thickBot="1">
      <c r="B4" s="2" t="s">
        <v>9</v>
      </c>
      <c r="C4" s="51" t="s">
        <v>25</v>
      </c>
      <c r="D4" s="51"/>
    </row>
    <row r="6" spans="2:4" ht="141" customHeight="1">
      <c r="B6" s="3" t="s">
        <v>10</v>
      </c>
      <c r="C6" s="3" t="s">
        <v>69</v>
      </c>
      <c r="D6" s="3" t="s">
        <v>70</v>
      </c>
    </row>
    <row r="7" spans="2:4" ht="12.75">
      <c r="B7" s="4" t="s">
        <v>0</v>
      </c>
      <c r="C7" s="20">
        <v>106849.3</v>
      </c>
      <c r="D7" s="20">
        <v>98522.1</v>
      </c>
    </row>
    <row r="8" spans="2:4" ht="12.75">
      <c r="B8" s="4" t="s">
        <v>1</v>
      </c>
      <c r="C8" s="20">
        <v>8048</v>
      </c>
      <c r="D8" s="20">
        <v>9618.3</v>
      </c>
    </row>
    <row r="9" spans="2:4" ht="12.75">
      <c r="B9" s="4" t="s">
        <v>2</v>
      </c>
      <c r="C9" s="20">
        <v>7359.3</v>
      </c>
      <c r="D9" s="20">
        <v>29936.5</v>
      </c>
    </row>
    <row r="10" spans="2:4" ht="12.75">
      <c r="B10" s="4" t="s">
        <v>3</v>
      </c>
      <c r="C10" s="20">
        <v>26057.3</v>
      </c>
      <c r="D10" s="20">
        <v>22849.2</v>
      </c>
    </row>
    <row r="11" spans="2:4" ht="12.75">
      <c r="B11" s="4" t="s">
        <v>4</v>
      </c>
      <c r="C11" s="20">
        <v>5589.4</v>
      </c>
      <c r="D11" s="20">
        <v>4759.9</v>
      </c>
    </row>
    <row r="12" spans="2:4" ht="12.75">
      <c r="B12" s="4" t="s">
        <v>5</v>
      </c>
      <c r="C12" s="20">
        <v>16190.8</v>
      </c>
      <c r="D12" s="20">
        <v>16255.6</v>
      </c>
    </row>
    <row r="13" spans="2:4" ht="12.75">
      <c r="B13" s="4" t="s">
        <v>6</v>
      </c>
      <c r="C13" s="20">
        <v>10317.3</v>
      </c>
      <c r="D13" s="20">
        <v>8454.8</v>
      </c>
    </row>
    <row r="14" spans="2:4" ht="12.75">
      <c r="B14" s="4" t="s">
        <v>7</v>
      </c>
      <c r="C14" s="20">
        <v>8021.7</v>
      </c>
      <c r="D14" s="20">
        <v>6827.2</v>
      </c>
    </row>
    <row r="15" spans="2:4" ht="12.75">
      <c r="B15" s="4" t="s">
        <v>8</v>
      </c>
      <c r="C15" s="20">
        <v>11635.7</v>
      </c>
      <c r="D15" s="20">
        <v>8079.1</v>
      </c>
    </row>
    <row r="16" spans="3:4" ht="12.75">
      <c r="C16" s="34">
        <f>SUM(C7:C15)</f>
        <v>200068.8</v>
      </c>
      <c r="D16" s="34">
        <f>SUM(D7:D15)</f>
        <v>205302.70000000004</v>
      </c>
    </row>
    <row r="17" ht="12.75">
      <c r="D17" s="8"/>
    </row>
    <row r="18" ht="12.75">
      <c r="B18" s="14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17"/>
  <sheetViews>
    <sheetView zoomScalePageLayoutView="0" workbookViewId="0" topLeftCell="B1">
      <selection activeCell="C23" sqref="C23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</cols>
  <sheetData>
    <row r="2" spans="2:4" ht="30.75" customHeight="1">
      <c r="B2" s="53" t="s">
        <v>37</v>
      </c>
      <c r="C2" s="54"/>
      <c r="D2" s="54"/>
    </row>
    <row r="3" ht="13.5" thickBot="1"/>
    <row r="4" spans="2:4" ht="13.5" thickBot="1">
      <c r="B4" s="2" t="s">
        <v>9</v>
      </c>
      <c r="C4" s="51" t="s">
        <v>72</v>
      </c>
      <c r="D4" s="51"/>
    </row>
    <row r="6" spans="2:4" ht="75.75" customHeight="1">
      <c r="B6" s="3" t="s">
        <v>10</v>
      </c>
      <c r="C6" s="3" t="s">
        <v>38</v>
      </c>
      <c r="D6" s="3" t="s">
        <v>39</v>
      </c>
    </row>
    <row r="7" spans="2:4" ht="12.75">
      <c r="B7" s="4" t="s">
        <v>0</v>
      </c>
      <c r="C7" s="20">
        <v>23367.9</v>
      </c>
      <c r="D7" s="20">
        <v>22838.7</v>
      </c>
    </row>
    <row r="8" spans="2:4" ht="12.75">
      <c r="B8" s="4" t="s">
        <v>1</v>
      </c>
      <c r="C8" s="20">
        <v>1441.4</v>
      </c>
      <c r="D8" s="20">
        <v>1359.9</v>
      </c>
    </row>
    <row r="9" spans="2:4" ht="12.75">
      <c r="B9" s="4" t="s">
        <v>2</v>
      </c>
      <c r="C9" s="20">
        <v>1162.6</v>
      </c>
      <c r="D9" s="20">
        <v>793.2</v>
      </c>
    </row>
    <row r="10" spans="2:4" ht="12.75">
      <c r="B10" s="4" t="s">
        <v>3</v>
      </c>
      <c r="C10" s="20">
        <v>2089.8</v>
      </c>
      <c r="D10" s="20">
        <v>2523.7</v>
      </c>
    </row>
    <row r="11" spans="2:4" ht="12.75">
      <c r="B11" s="4" t="s">
        <v>4</v>
      </c>
      <c r="C11" s="20">
        <v>947.3</v>
      </c>
      <c r="D11" s="20">
        <v>884.6</v>
      </c>
    </row>
    <row r="12" spans="2:4" ht="12.75">
      <c r="B12" s="4" t="s">
        <v>5</v>
      </c>
      <c r="C12" s="20">
        <v>1471.5</v>
      </c>
      <c r="D12" s="20">
        <v>1923.7</v>
      </c>
    </row>
    <row r="13" spans="2:4" ht="12.75">
      <c r="B13" s="4" t="s">
        <v>6</v>
      </c>
      <c r="C13" s="20">
        <v>1588.1</v>
      </c>
      <c r="D13" s="20">
        <v>1164.2</v>
      </c>
    </row>
    <row r="14" spans="2:4" ht="12.75">
      <c r="B14" s="4" t="s">
        <v>7</v>
      </c>
      <c r="C14" s="20">
        <v>2043.3</v>
      </c>
      <c r="D14" s="20">
        <v>861.8</v>
      </c>
    </row>
    <row r="15" spans="2:4" ht="12.75">
      <c r="B15" s="4" t="s">
        <v>8</v>
      </c>
      <c r="C15" s="20">
        <v>825.2</v>
      </c>
      <c r="D15" s="20">
        <v>1275.7</v>
      </c>
    </row>
    <row r="16" spans="3:4" ht="12.75">
      <c r="C16" s="33">
        <f>SUM(C7:C15)</f>
        <v>34937.1</v>
      </c>
      <c r="D16" s="33">
        <f>SUM(D7:D15)</f>
        <v>33625.5</v>
      </c>
    </row>
    <row r="17" ht="12.75">
      <c r="B17" s="14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16"/>
  <sheetViews>
    <sheetView zoomScalePageLayoutView="0" workbookViewId="0" topLeftCell="B1">
      <selection activeCell="F10" sqref="F10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</cols>
  <sheetData>
    <row r="2" spans="2:4" ht="55.5" customHeight="1">
      <c r="B2" s="53" t="s">
        <v>40</v>
      </c>
      <c r="C2" s="54"/>
      <c r="D2" s="54"/>
    </row>
    <row r="3" ht="13.5" thickBot="1"/>
    <row r="4" spans="2:4" ht="13.5" thickBot="1">
      <c r="B4" s="2" t="s">
        <v>9</v>
      </c>
      <c r="C4" s="51" t="s">
        <v>22</v>
      </c>
      <c r="D4" s="51"/>
    </row>
    <row r="6" spans="2:4" ht="67.5" customHeight="1">
      <c r="B6" s="3" t="s">
        <v>10</v>
      </c>
      <c r="C6" s="3" t="s">
        <v>41</v>
      </c>
      <c r="D6" s="3" t="s">
        <v>42</v>
      </c>
    </row>
    <row r="7" spans="2:4" ht="12.75">
      <c r="B7" s="4" t="s">
        <v>0</v>
      </c>
      <c r="C7" s="7">
        <v>133463.6</v>
      </c>
      <c r="D7" s="7">
        <v>136507</v>
      </c>
    </row>
    <row r="8" spans="2:4" ht="12.75">
      <c r="B8" s="4" t="s">
        <v>1</v>
      </c>
      <c r="C8" s="7">
        <v>28210.9</v>
      </c>
      <c r="D8" s="7">
        <v>28553.4</v>
      </c>
    </row>
    <row r="9" spans="2:4" ht="12.75">
      <c r="B9" s="4" t="s">
        <v>2</v>
      </c>
      <c r="C9" s="7">
        <v>15072.4</v>
      </c>
      <c r="D9" s="7">
        <v>15762.2</v>
      </c>
    </row>
    <row r="10" spans="2:4" ht="12.75">
      <c r="B10" s="4" t="s">
        <v>3</v>
      </c>
      <c r="C10" s="7">
        <v>87630.9</v>
      </c>
      <c r="D10" s="7">
        <v>88634.6</v>
      </c>
    </row>
    <row r="11" spans="2:4" ht="12.75">
      <c r="B11" s="4" t="s">
        <v>4</v>
      </c>
      <c r="C11" s="7">
        <v>7628.3</v>
      </c>
      <c r="D11" s="7">
        <v>7869.7</v>
      </c>
    </row>
    <row r="12" spans="2:4" ht="12.75">
      <c r="B12" s="4" t="s">
        <v>5</v>
      </c>
      <c r="C12" s="7">
        <v>25781.9</v>
      </c>
      <c r="D12" s="7">
        <v>27418.1</v>
      </c>
    </row>
    <row r="13" spans="2:4" ht="12.75">
      <c r="B13" s="4" t="s">
        <v>6</v>
      </c>
      <c r="C13" s="7">
        <v>10816.7</v>
      </c>
      <c r="D13" s="7">
        <v>11229.5</v>
      </c>
    </row>
    <row r="14" spans="2:4" ht="12.75">
      <c r="B14" s="4" t="s">
        <v>7</v>
      </c>
      <c r="C14" s="7">
        <v>11462.6</v>
      </c>
      <c r="D14" s="7">
        <v>11832.6</v>
      </c>
    </row>
    <row r="15" spans="2:4" ht="12.75">
      <c r="B15" s="4" t="s">
        <v>8</v>
      </c>
      <c r="C15" s="7">
        <v>12246.4</v>
      </c>
      <c r="D15" s="7">
        <v>12625.9</v>
      </c>
    </row>
    <row r="16" spans="3:4" ht="12.75">
      <c r="C16" s="21">
        <f>SUM(C7:C15)</f>
        <v>332313.7</v>
      </c>
      <c r="D16" s="21">
        <f>SUM(D7:D15)</f>
        <v>340433</v>
      </c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F19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20.57421875" style="0" customWidth="1"/>
    <col min="6" max="6" width="24.140625" style="0" customWidth="1"/>
  </cols>
  <sheetData>
    <row r="2" spans="2:6" ht="30.75" customHeight="1">
      <c r="B2" s="53" t="s">
        <v>43</v>
      </c>
      <c r="C2" s="54"/>
      <c r="D2" s="54"/>
      <c r="E2" s="54"/>
      <c r="F2" s="54"/>
    </row>
    <row r="3" ht="13.5" thickBot="1"/>
    <row r="4" spans="2:6" ht="13.5" thickBot="1">
      <c r="B4" s="2" t="s">
        <v>9</v>
      </c>
      <c r="C4" s="51" t="s">
        <v>44</v>
      </c>
      <c r="D4" s="51"/>
      <c r="E4" s="6"/>
      <c r="F4" s="6"/>
    </row>
    <row r="6" spans="2:6" ht="99.75" customHeight="1">
      <c r="B6" s="3" t="s">
        <v>10</v>
      </c>
      <c r="C6" s="3" t="s">
        <v>115</v>
      </c>
      <c r="D6" s="3" t="s">
        <v>45</v>
      </c>
      <c r="E6" s="3" t="s">
        <v>29</v>
      </c>
      <c r="F6" s="3" t="s">
        <v>46</v>
      </c>
    </row>
    <row r="7" spans="2:6" ht="12.75">
      <c r="B7" s="4" t="s">
        <v>0</v>
      </c>
      <c r="C7" s="24">
        <v>93577.2</v>
      </c>
      <c r="D7" s="13">
        <v>0</v>
      </c>
      <c r="E7" s="7">
        <v>133463.6</v>
      </c>
      <c r="F7" s="24">
        <v>12.4</v>
      </c>
    </row>
    <row r="8" spans="2:6" ht="12.75">
      <c r="B8" s="4" t="s">
        <v>1</v>
      </c>
      <c r="C8" s="24">
        <v>23436.8</v>
      </c>
      <c r="D8" s="13">
        <v>0</v>
      </c>
      <c r="E8" s="7">
        <v>28210.9</v>
      </c>
      <c r="F8" s="24">
        <v>189.8</v>
      </c>
    </row>
    <row r="9" spans="2:6" ht="12.75">
      <c r="B9" s="4" t="s">
        <v>2</v>
      </c>
      <c r="C9" s="24">
        <v>10524</v>
      </c>
      <c r="D9" s="13">
        <v>0</v>
      </c>
      <c r="E9" s="7">
        <v>15072.4</v>
      </c>
      <c r="F9" s="24">
        <v>189.8</v>
      </c>
    </row>
    <row r="10" spans="2:6" ht="12.75">
      <c r="B10" s="4" t="s">
        <v>3</v>
      </c>
      <c r="C10" s="24">
        <v>79226</v>
      </c>
      <c r="D10" s="13">
        <v>0</v>
      </c>
      <c r="E10" s="7">
        <v>87630.9</v>
      </c>
      <c r="F10" s="24">
        <v>189.8</v>
      </c>
    </row>
    <row r="11" spans="2:6" ht="12.75">
      <c r="B11" s="4" t="s">
        <v>4</v>
      </c>
      <c r="C11" s="24">
        <v>3375.8</v>
      </c>
      <c r="D11" s="13">
        <v>0</v>
      </c>
      <c r="E11" s="7">
        <v>7628.3</v>
      </c>
      <c r="F11" s="24">
        <v>189.8</v>
      </c>
    </row>
    <row r="12" spans="2:6" ht="12.75">
      <c r="B12" s="4" t="s">
        <v>5</v>
      </c>
      <c r="C12" s="24">
        <v>18646.7</v>
      </c>
      <c r="D12" s="13">
        <v>0</v>
      </c>
      <c r="E12" s="7">
        <v>25781.9</v>
      </c>
      <c r="F12" s="24">
        <v>189.8</v>
      </c>
    </row>
    <row r="13" spans="2:6" ht="12.75">
      <c r="B13" s="4" t="s">
        <v>6</v>
      </c>
      <c r="C13" s="24">
        <v>5932.9</v>
      </c>
      <c r="D13" s="13">
        <v>0</v>
      </c>
      <c r="E13" s="7">
        <v>10816.7</v>
      </c>
      <c r="F13" s="24">
        <v>189.8</v>
      </c>
    </row>
    <row r="14" spans="2:6" ht="12.75">
      <c r="B14" s="4" t="s">
        <v>7</v>
      </c>
      <c r="C14" s="24">
        <v>6849.4</v>
      </c>
      <c r="D14" s="13">
        <v>0</v>
      </c>
      <c r="E14" s="7">
        <v>11462.6</v>
      </c>
      <c r="F14" s="24">
        <v>189.8</v>
      </c>
    </row>
    <row r="15" spans="2:6" ht="12.75">
      <c r="B15" s="4" t="s">
        <v>8</v>
      </c>
      <c r="C15" s="24">
        <v>7340.8</v>
      </c>
      <c r="D15" s="13">
        <v>0</v>
      </c>
      <c r="E15" s="7">
        <v>12246.4</v>
      </c>
      <c r="F15" s="24">
        <v>189.8</v>
      </c>
    </row>
    <row r="16" spans="3:6" ht="12.75">
      <c r="C16" s="33">
        <f>SUM(C7:C15)</f>
        <v>248909.59999999998</v>
      </c>
      <c r="D16" s="45">
        <v>0</v>
      </c>
      <c r="E16" s="34">
        <f>SUM(E7:E15)</f>
        <v>332313.7</v>
      </c>
      <c r="F16" s="34">
        <f>SUM(F7:F15)</f>
        <v>1530.7999999999997</v>
      </c>
    </row>
    <row r="19" ht="12.75">
      <c r="B19" s="14"/>
    </row>
  </sheetData>
  <sheetProtection/>
  <mergeCells count="2">
    <mergeCell ref="C4:D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F17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20.140625" style="0" bestFit="1" customWidth="1"/>
    <col min="3" max="3" width="37.140625" style="0" customWidth="1"/>
    <col min="4" max="4" width="30.140625" style="0" customWidth="1"/>
    <col min="5" max="6" width="21.421875" style="0" customWidth="1"/>
  </cols>
  <sheetData>
    <row r="2" spans="2:6" ht="30.75" customHeight="1">
      <c r="B2" s="53" t="s">
        <v>87</v>
      </c>
      <c r="C2" s="54"/>
      <c r="D2" s="54"/>
      <c r="E2" s="54"/>
      <c r="F2" s="54"/>
    </row>
    <row r="3" ht="13.5" thickBot="1"/>
    <row r="4" spans="2:6" ht="13.5" thickBot="1">
      <c r="B4" s="2" t="s">
        <v>9</v>
      </c>
      <c r="C4" s="51" t="s">
        <v>92</v>
      </c>
      <c r="D4" s="51"/>
      <c r="E4" s="41"/>
      <c r="F4" s="41"/>
    </row>
    <row r="6" spans="2:6" ht="146.25" customHeight="1">
      <c r="B6" s="3" t="s">
        <v>10</v>
      </c>
      <c r="C6" s="3" t="s">
        <v>88</v>
      </c>
      <c r="D6" s="3" t="s">
        <v>89</v>
      </c>
      <c r="E6" s="3" t="s">
        <v>90</v>
      </c>
      <c r="F6" s="3" t="s">
        <v>91</v>
      </c>
    </row>
    <row r="7" spans="2:6" ht="12.75">
      <c r="B7" s="4" t="s">
        <v>0</v>
      </c>
      <c r="C7" s="9">
        <v>96.7</v>
      </c>
      <c r="D7" s="9">
        <v>0</v>
      </c>
      <c r="E7" s="7">
        <v>133463.6</v>
      </c>
      <c r="F7" s="24">
        <v>12.4</v>
      </c>
    </row>
    <row r="8" spans="2:6" ht="12.75">
      <c r="B8" s="4" t="s">
        <v>1</v>
      </c>
      <c r="C8" s="9">
        <v>0</v>
      </c>
      <c r="D8" s="9">
        <v>0</v>
      </c>
      <c r="E8" s="7">
        <v>28210.9</v>
      </c>
      <c r="F8" s="24">
        <v>189.8</v>
      </c>
    </row>
    <row r="9" spans="2:6" ht="12.75">
      <c r="B9" s="4" t="s">
        <v>2</v>
      </c>
      <c r="C9" s="9">
        <v>234.2</v>
      </c>
      <c r="D9" s="9">
        <v>0</v>
      </c>
      <c r="E9" s="7">
        <v>15072.4</v>
      </c>
      <c r="F9" s="24">
        <v>189.8</v>
      </c>
    </row>
    <row r="10" spans="2:6" ht="12.75">
      <c r="B10" s="4" t="s">
        <v>3</v>
      </c>
      <c r="C10" s="9">
        <v>0</v>
      </c>
      <c r="D10" s="9">
        <v>0</v>
      </c>
      <c r="E10" s="7">
        <v>87630.9</v>
      </c>
      <c r="F10" s="24">
        <v>189.8</v>
      </c>
    </row>
    <row r="11" spans="2:6" ht="12.75">
      <c r="B11" s="4" t="s">
        <v>4</v>
      </c>
      <c r="C11" s="9">
        <v>0</v>
      </c>
      <c r="D11" s="9">
        <v>0</v>
      </c>
      <c r="E11" s="7">
        <v>7628.3</v>
      </c>
      <c r="F11" s="24">
        <v>189.8</v>
      </c>
    </row>
    <row r="12" spans="2:6" ht="12.75">
      <c r="B12" s="4" t="s">
        <v>5</v>
      </c>
      <c r="C12" s="9">
        <v>0</v>
      </c>
      <c r="D12" s="9">
        <v>0</v>
      </c>
      <c r="E12" s="7">
        <v>25781.9</v>
      </c>
      <c r="F12" s="24">
        <v>189.8</v>
      </c>
    </row>
    <row r="13" spans="2:6" ht="12.75">
      <c r="B13" s="4" t="s">
        <v>6</v>
      </c>
      <c r="C13" s="9">
        <v>0</v>
      </c>
      <c r="D13" s="9">
        <v>0</v>
      </c>
      <c r="E13" s="7">
        <v>10816.7</v>
      </c>
      <c r="F13" s="24">
        <v>189.8</v>
      </c>
    </row>
    <row r="14" spans="2:6" ht="12.75">
      <c r="B14" s="4" t="s">
        <v>7</v>
      </c>
      <c r="C14" s="9">
        <v>0</v>
      </c>
      <c r="D14" s="9">
        <v>0</v>
      </c>
      <c r="E14" s="7">
        <v>11462.6</v>
      </c>
      <c r="F14" s="24">
        <v>189.8</v>
      </c>
    </row>
    <row r="15" spans="2:6" ht="12.75">
      <c r="B15" s="4" t="s">
        <v>8</v>
      </c>
      <c r="C15" s="9">
        <v>0</v>
      </c>
      <c r="D15" s="9">
        <v>0</v>
      </c>
      <c r="E15" s="7">
        <v>12246.4</v>
      </c>
      <c r="F15" s="24">
        <v>189.8</v>
      </c>
    </row>
    <row r="16" spans="3:6" ht="12.75">
      <c r="C16" s="33">
        <f>SUM(C7:C15)</f>
        <v>330.9</v>
      </c>
      <c r="D16" s="33">
        <f>SUM(D7:D15)</f>
        <v>0</v>
      </c>
      <c r="E16" s="33">
        <f>SUM(E7:E15)</f>
        <v>332313.7</v>
      </c>
      <c r="F16" s="33">
        <f>SUM(F7:F15)</f>
        <v>1530.7999999999997</v>
      </c>
    </row>
    <row r="17" ht="12.75">
      <c r="B17" s="14"/>
    </row>
  </sheetData>
  <sheetProtection/>
  <mergeCells count="2">
    <mergeCell ref="C4:D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27"/>
  <sheetViews>
    <sheetView zoomScalePageLayoutView="0" workbookViewId="0" topLeftCell="B1">
      <selection activeCell="J7" sqref="J7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</cols>
  <sheetData>
    <row r="2" spans="2:4" ht="60.75" customHeight="1">
      <c r="B2" s="53" t="s">
        <v>47</v>
      </c>
      <c r="C2" s="54"/>
      <c r="D2" s="54"/>
    </row>
    <row r="3" ht="13.5" thickBot="1"/>
    <row r="4" spans="2:4" ht="13.5" thickBot="1">
      <c r="B4" s="2" t="s">
        <v>9</v>
      </c>
      <c r="C4" s="51" t="s">
        <v>48</v>
      </c>
      <c r="D4" s="51"/>
    </row>
    <row r="6" spans="2:4" ht="84" customHeight="1">
      <c r="B6" s="3" t="s">
        <v>10</v>
      </c>
      <c r="C6" s="3" t="s">
        <v>49</v>
      </c>
      <c r="D6" s="3" t="s">
        <v>50</v>
      </c>
    </row>
    <row r="7" spans="2:4" ht="12.75">
      <c r="B7" s="4" t="s">
        <v>0</v>
      </c>
      <c r="C7" s="22">
        <v>16103.9</v>
      </c>
      <c r="D7" s="7">
        <f>133463.6-12.4</f>
        <v>133451.2</v>
      </c>
    </row>
    <row r="8" spans="2:4" ht="12.75">
      <c r="B8" s="4" t="s">
        <v>1</v>
      </c>
      <c r="C8" s="22">
        <v>2882.5</v>
      </c>
      <c r="D8" s="7">
        <f>28210.9-189.8</f>
        <v>28021.100000000002</v>
      </c>
    </row>
    <row r="9" spans="2:4" ht="12.75">
      <c r="B9" s="4" t="s">
        <v>2</v>
      </c>
      <c r="C9" s="22">
        <v>3247.8</v>
      </c>
      <c r="D9" s="7">
        <f>15072.4-189.8</f>
        <v>14882.6</v>
      </c>
    </row>
    <row r="10" spans="2:4" ht="12.75">
      <c r="B10" s="4" t="s">
        <v>3</v>
      </c>
      <c r="C10" s="22">
        <v>4896.3</v>
      </c>
      <c r="D10" s="7">
        <f>87630.9-189.8</f>
        <v>87441.09999999999</v>
      </c>
    </row>
    <row r="11" spans="2:4" ht="12.75">
      <c r="B11" s="4" t="s">
        <v>4</v>
      </c>
      <c r="C11" s="22">
        <v>2598.3</v>
      </c>
      <c r="D11" s="7">
        <f>7628.3-189.8</f>
        <v>7438.5</v>
      </c>
    </row>
    <row r="12" spans="2:4" ht="12.75">
      <c r="B12" s="4" t="s">
        <v>5</v>
      </c>
      <c r="C12" s="22">
        <v>4347.2</v>
      </c>
      <c r="D12" s="7">
        <f>25781.9-189.8</f>
        <v>25592.100000000002</v>
      </c>
    </row>
    <row r="13" spans="2:4" ht="12.75">
      <c r="B13" s="4" t="s">
        <v>6</v>
      </c>
      <c r="C13" s="22">
        <v>3155.5</v>
      </c>
      <c r="D13" s="7">
        <f>10816.7-189.8</f>
        <v>10626.900000000001</v>
      </c>
    </row>
    <row r="14" spans="2:4" ht="12.75">
      <c r="B14" s="4" t="s">
        <v>7</v>
      </c>
      <c r="C14" s="22">
        <v>2991.4</v>
      </c>
      <c r="D14" s="7">
        <f>11462.6-189.8</f>
        <v>11272.800000000001</v>
      </c>
    </row>
    <row r="15" spans="2:4" ht="12.75">
      <c r="B15" s="4" t="s">
        <v>8</v>
      </c>
      <c r="C15" s="20">
        <v>3364</v>
      </c>
      <c r="D15" s="7">
        <f>12246.4-189.8</f>
        <v>12056.6</v>
      </c>
    </row>
    <row r="16" spans="3:4" ht="12.75">
      <c r="C16" s="21">
        <f>SUM(C7:C15)</f>
        <v>43586.9</v>
      </c>
      <c r="D16" s="8">
        <f>SUM(D7:D15)</f>
        <v>330782.89999999997</v>
      </c>
    </row>
    <row r="17" spans="2:4" ht="12.75">
      <c r="B17" s="14"/>
      <c r="C17" s="19"/>
      <c r="D17" s="19"/>
    </row>
    <row r="18" spans="3:4" ht="12.75">
      <c r="C18" s="19"/>
      <c r="D18" s="19"/>
    </row>
    <row r="19" spans="3:4" ht="12.75">
      <c r="C19" s="19"/>
      <c r="D19" s="19"/>
    </row>
    <row r="20" spans="3:4" ht="12.75">
      <c r="C20" s="19"/>
      <c r="D20" s="19"/>
    </row>
    <row r="21" spans="3:4" ht="12.75">
      <c r="C21" s="19"/>
      <c r="D21" s="19"/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16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19.140625" style="0" customWidth="1"/>
  </cols>
  <sheetData>
    <row r="2" spans="2:4" ht="51" customHeight="1">
      <c r="B2" s="53" t="s">
        <v>74</v>
      </c>
      <c r="C2" s="54"/>
      <c r="D2" s="54"/>
    </row>
    <row r="3" ht="13.5" thickBot="1"/>
    <row r="4" spans="2:4" ht="13.5" thickBot="1">
      <c r="B4" s="2" t="s">
        <v>9</v>
      </c>
      <c r="C4" s="5" t="s">
        <v>25</v>
      </c>
      <c r="D4" s="6"/>
    </row>
    <row r="6" spans="2:4" ht="120.75" customHeight="1">
      <c r="B6" s="3" t="s">
        <v>10</v>
      </c>
      <c r="C6" s="3" t="s">
        <v>51</v>
      </c>
      <c r="D6" s="3" t="s">
        <v>68</v>
      </c>
    </row>
    <row r="7" spans="2:4" ht="12.75">
      <c r="B7" s="4" t="s">
        <v>0</v>
      </c>
      <c r="C7" s="20">
        <v>106849.3</v>
      </c>
      <c r="D7" s="7">
        <v>83483.1</v>
      </c>
    </row>
    <row r="8" spans="2:4" ht="12.75">
      <c r="B8" s="4" t="s">
        <v>1</v>
      </c>
      <c r="C8" s="20">
        <v>8048</v>
      </c>
      <c r="D8" s="7">
        <v>7797.1</v>
      </c>
    </row>
    <row r="9" spans="2:4" ht="12.75">
      <c r="B9" s="4" t="s">
        <v>2</v>
      </c>
      <c r="C9" s="20">
        <v>7359.3</v>
      </c>
      <c r="D9" s="7">
        <v>4762</v>
      </c>
    </row>
    <row r="10" spans="2:4" ht="12.75">
      <c r="B10" s="4" t="s">
        <v>3</v>
      </c>
      <c r="C10" s="20">
        <v>26057.3</v>
      </c>
      <c r="D10" s="7">
        <v>17886.3</v>
      </c>
    </row>
    <row r="11" spans="2:4" ht="12.75">
      <c r="B11" s="4" t="s">
        <v>4</v>
      </c>
      <c r="C11" s="20">
        <v>5589.4</v>
      </c>
      <c r="D11" s="7">
        <v>3904.2</v>
      </c>
    </row>
    <row r="12" spans="2:4" ht="12.75">
      <c r="B12" s="4" t="s">
        <v>5</v>
      </c>
      <c r="C12" s="20">
        <v>16190.8</v>
      </c>
      <c r="D12" s="7">
        <v>16333.5</v>
      </c>
    </row>
    <row r="13" spans="2:4" ht="12.75">
      <c r="B13" s="4" t="s">
        <v>6</v>
      </c>
      <c r="C13" s="20">
        <v>10317.3</v>
      </c>
      <c r="D13" s="7">
        <v>7417.8</v>
      </c>
    </row>
    <row r="14" spans="2:4" ht="12.75">
      <c r="B14" s="4" t="s">
        <v>7</v>
      </c>
      <c r="C14" s="20">
        <v>8021.7</v>
      </c>
      <c r="D14" s="7">
        <v>6542.5</v>
      </c>
    </row>
    <row r="15" spans="2:4" ht="12.75">
      <c r="B15" s="4" t="s">
        <v>8</v>
      </c>
      <c r="C15" s="20">
        <v>11635.7</v>
      </c>
      <c r="D15" s="7">
        <v>7836.8</v>
      </c>
    </row>
    <row r="16" spans="3:4" ht="12.75">
      <c r="C16" s="21">
        <f>SUM(C7:C15)</f>
        <v>200068.8</v>
      </c>
      <c r="D16" s="21">
        <f>SUM(D7:D15)</f>
        <v>155963.3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F17"/>
  <sheetViews>
    <sheetView zoomScalePageLayoutView="0" workbookViewId="0" topLeftCell="B1">
      <selection activeCell="B2" sqref="B2:F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8515625" style="0" customWidth="1"/>
    <col min="5" max="5" width="25.57421875" style="0" customWidth="1"/>
    <col min="6" max="6" width="23.7109375" style="0" customWidth="1"/>
  </cols>
  <sheetData>
    <row r="2" spans="2:6" ht="27.75" customHeight="1">
      <c r="B2" s="53" t="s">
        <v>52</v>
      </c>
      <c r="C2" s="54"/>
      <c r="D2" s="54"/>
      <c r="E2" s="54"/>
      <c r="F2" s="54"/>
    </row>
    <row r="3" ht="13.5" thickBot="1"/>
    <row r="4" spans="2:6" ht="13.5" thickBot="1">
      <c r="B4" s="2" t="s">
        <v>9</v>
      </c>
      <c r="C4" s="5" t="s">
        <v>53</v>
      </c>
      <c r="D4" s="6"/>
      <c r="E4" s="6"/>
      <c r="F4" s="6"/>
    </row>
    <row r="6" spans="2:6" ht="170.25" customHeight="1">
      <c r="B6" s="3" t="s">
        <v>10</v>
      </c>
      <c r="C6" s="3" t="s">
        <v>55</v>
      </c>
      <c r="D6" s="3" t="s">
        <v>54</v>
      </c>
      <c r="E6" s="3" t="s">
        <v>56</v>
      </c>
      <c r="F6" s="3" t="s">
        <v>57</v>
      </c>
    </row>
    <row r="7" spans="2:6" ht="12.75">
      <c r="B7" s="4" t="s">
        <v>0</v>
      </c>
      <c r="C7" s="7">
        <v>28121775.26</v>
      </c>
      <c r="D7" s="7">
        <f>54579650.92-C7</f>
        <v>26457875.66</v>
      </c>
      <c r="E7" s="7">
        <f>83713811.25-D7-C7</f>
        <v>29134160.330000002</v>
      </c>
      <c r="F7" s="7">
        <f>111953396.45-E7-D7-C7</f>
        <v>28239585.200000007</v>
      </c>
    </row>
    <row r="8" spans="2:6" ht="12.75">
      <c r="B8" s="4" t="s">
        <v>1</v>
      </c>
      <c r="C8" s="23">
        <v>1797020.44</v>
      </c>
      <c r="D8" s="23">
        <f>3717815.49-C8</f>
        <v>1920795.0500000003</v>
      </c>
      <c r="E8" s="23">
        <f>5402222.02-D8-C8</f>
        <v>1684406.5299999993</v>
      </c>
      <c r="F8" s="23">
        <f>10582191.02-E8-D8-C8</f>
        <v>5179969</v>
      </c>
    </row>
    <row r="9" spans="2:6" ht="12.75">
      <c r="B9" s="4" t="s">
        <v>2</v>
      </c>
      <c r="C9" s="23">
        <v>1798059.29</v>
      </c>
      <c r="D9" s="23">
        <f>4181783.12-C9</f>
        <v>2383723.83</v>
      </c>
      <c r="E9" s="23">
        <f>8107021.82-D9-C9</f>
        <v>3925238.7</v>
      </c>
      <c r="F9" s="23">
        <f>10793112.05-E9-D9-C9</f>
        <v>2686090.2300000004</v>
      </c>
    </row>
    <row r="10" spans="2:6" ht="12.75">
      <c r="B10" s="4" t="s">
        <v>3</v>
      </c>
      <c r="C10" s="23">
        <v>4394198.57</v>
      </c>
      <c r="D10" s="23">
        <f>10829048.69-C10</f>
        <v>6434850.119999999</v>
      </c>
      <c r="E10" s="23">
        <f>17008827.28-D10-C10</f>
        <v>6179778.590000002</v>
      </c>
      <c r="F10" s="23">
        <f>28511370.42-E10-D10-C10</f>
        <v>11502543.139999999</v>
      </c>
    </row>
    <row r="11" spans="2:6" ht="12.75">
      <c r="B11" s="4" t="s">
        <v>4</v>
      </c>
      <c r="C11" s="23">
        <v>1605525.03</v>
      </c>
      <c r="D11" s="23">
        <f>3317259.95-C11</f>
        <v>1711734.9200000002</v>
      </c>
      <c r="E11" s="23">
        <f>4736627.68-D11-C11</f>
        <v>1419367.7299999997</v>
      </c>
      <c r="F11" s="23">
        <f>7004171.71-E11-D11-C11</f>
        <v>2267544.0300000003</v>
      </c>
    </row>
    <row r="12" spans="2:6" ht="12.75">
      <c r="B12" s="4" t="s">
        <v>5</v>
      </c>
      <c r="C12" s="23">
        <v>2930056.13</v>
      </c>
      <c r="D12" s="23">
        <f>6272890.9-C12</f>
        <v>3342834.7700000005</v>
      </c>
      <c r="E12" s="23">
        <f>10017553.47-D12-C12</f>
        <v>3744662.5700000003</v>
      </c>
      <c r="F12" s="23">
        <f>16316654.72-E12-D12-C12</f>
        <v>6299101.249999999</v>
      </c>
    </row>
    <row r="13" spans="2:6" ht="12.75">
      <c r="B13" s="4" t="s">
        <v>6</v>
      </c>
      <c r="C13" s="23">
        <v>2041398.78</v>
      </c>
      <c r="D13" s="23">
        <f>4648777.35-C13</f>
        <v>2607378.5699999994</v>
      </c>
      <c r="E13" s="23">
        <f>6683041.84-D13-C13</f>
        <v>2034264.4900000005</v>
      </c>
      <c r="F13" s="23">
        <f>9789650.82-E13-D13-C13</f>
        <v>3106608.9800000004</v>
      </c>
    </row>
    <row r="14" spans="2:6" ht="12.75">
      <c r="B14" s="4" t="s">
        <v>7</v>
      </c>
      <c r="C14" s="23">
        <v>1894185.22</v>
      </c>
      <c r="D14" s="23">
        <f>3731470.42-C14</f>
        <v>1837285.2</v>
      </c>
      <c r="E14" s="23">
        <f>5389297.63-D14-C14</f>
        <v>1657827.2099999997</v>
      </c>
      <c r="F14" s="23">
        <f>8600112.58-E14-D14-C14</f>
        <v>3210814.95</v>
      </c>
    </row>
    <row r="15" spans="2:6" ht="12.75">
      <c r="B15" s="4" t="s">
        <v>8</v>
      </c>
      <c r="C15" s="23">
        <v>2318583.67</v>
      </c>
      <c r="D15" s="23">
        <f>4806751.22-C15</f>
        <v>2488167.55</v>
      </c>
      <c r="E15" s="23">
        <f>7673003.79-D15-C15</f>
        <v>2866252.5700000003</v>
      </c>
      <c r="F15" s="23">
        <f>11009497.87-E15-D15-C15</f>
        <v>3336494.079999999</v>
      </c>
    </row>
    <row r="16" spans="3:6" ht="12.75">
      <c r="C16" s="8">
        <f>SUM(C7:C15)</f>
        <v>46900802.39000001</v>
      </c>
      <c r="D16" s="8">
        <f>SUM(D7:D15)</f>
        <v>49184645.67</v>
      </c>
      <c r="E16" s="8">
        <f>SUM(E7:E15)</f>
        <v>52645958.720000006</v>
      </c>
      <c r="F16" s="8">
        <f>SUM(F7:F15)</f>
        <v>65828750.860000014</v>
      </c>
    </row>
    <row r="17" spans="2:6" ht="12.75">
      <c r="B17" s="14"/>
      <c r="C17" s="8"/>
      <c r="D17" s="8">
        <f>C16+D16</f>
        <v>96085448.06</v>
      </c>
      <c r="E17" s="8">
        <f>D17+E16</f>
        <v>148731406.78</v>
      </c>
      <c r="F17" s="8">
        <f>E17+F16</f>
        <v>214560157.64000002</v>
      </c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5"/>
  <sheetViews>
    <sheetView zoomScalePageLayoutView="0" workbookViewId="0" topLeftCell="D1">
      <selection activeCell="F1" sqref="F1:J16384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8515625" style="0" customWidth="1"/>
    <col min="5" max="5" width="25.57421875" style="0" customWidth="1"/>
  </cols>
  <sheetData>
    <row r="2" spans="2:5" ht="27.75" customHeight="1">
      <c r="B2" s="53" t="s">
        <v>58</v>
      </c>
      <c r="C2" s="54"/>
      <c r="D2" s="54"/>
      <c r="E2" s="54"/>
    </row>
    <row r="3" ht="13.5" thickBot="1"/>
    <row r="4" spans="2:5" ht="13.5" thickBot="1">
      <c r="B4" s="2" t="s">
        <v>9</v>
      </c>
      <c r="C4" s="5" t="s">
        <v>59</v>
      </c>
      <c r="D4" s="6"/>
      <c r="E4" s="6"/>
    </row>
    <row r="6" spans="2:5" ht="87" customHeight="1">
      <c r="B6" s="3" t="s">
        <v>10</v>
      </c>
      <c r="C6" s="3" t="s">
        <v>116</v>
      </c>
      <c r="D6" s="3" t="s">
        <v>117</v>
      </c>
      <c r="E6" s="3" t="s">
        <v>60</v>
      </c>
    </row>
    <row r="7" spans="2:5" ht="12.75">
      <c r="B7" s="4" t="s">
        <v>0</v>
      </c>
      <c r="C7" s="28">
        <v>43059</v>
      </c>
      <c r="D7" s="28">
        <v>42850</v>
      </c>
      <c r="E7" s="25" t="s">
        <v>106</v>
      </c>
    </row>
    <row r="8" spans="2:5" ht="12.75">
      <c r="B8" s="4" t="s">
        <v>1</v>
      </c>
      <c r="C8" s="28">
        <v>43077</v>
      </c>
      <c r="D8" s="28">
        <v>42872</v>
      </c>
      <c r="E8" s="25" t="s">
        <v>107</v>
      </c>
    </row>
    <row r="9" spans="2:5" ht="12.75">
      <c r="B9" s="4" t="s">
        <v>2</v>
      </c>
      <c r="C9" s="28">
        <v>43080</v>
      </c>
      <c r="D9" s="28">
        <v>42865</v>
      </c>
      <c r="E9" s="25" t="s">
        <v>108</v>
      </c>
    </row>
    <row r="10" spans="2:5" ht="12.75">
      <c r="B10" s="29" t="s">
        <v>3</v>
      </c>
      <c r="C10" s="28">
        <v>43083</v>
      </c>
      <c r="D10" s="30">
        <v>42871</v>
      </c>
      <c r="E10" s="15" t="s">
        <v>109</v>
      </c>
    </row>
    <row r="11" spans="2:5" ht="12.75">
      <c r="B11" s="29" t="s">
        <v>4</v>
      </c>
      <c r="C11" s="30">
        <v>43082</v>
      </c>
      <c r="D11" s="31">
        <v>42865</v>
      </c>
      <c r="E11" s="15" t="s">
        <v>110</v>
      </c>
    </row>
    <row r="12" spans="2:5" ht="12.75">
      <c r="B12" s="29" t="s">
        <v>5</v>
      </c>
      <c r="C12" s="46">
        <v>43077</v>
      </c>
      <c r="D12" s="46">
        <v>42865</v>
      </c>
      <c r="E12" s="15" t="s">
        <v>111</v>
      </c>
    </row>
    <row r="13" spans="2:5" ht="12.75">
      <c r="B13" s="29" t="s">
        <v>6</v>
      </c>
      <c r="C13" s="28">
        <v>43077</v>
      </c>
      <c r="D13" s="28">
        <v>42865</v>
      </c>
      <c r="E13" s="25" t="s">
        <v>112</v>
      </c>
    </row>
    <row r="14" spans="2:5" ht="12.75">
      <c r="B14" s="4" t="s">
        <v>7</v>
      </c>
      <c r="C14" s="47">
        <v>43084</v>
      </c>
      <c r="D14" s="46">
        <v>42872</v>
      </c>
      <c r="E14" s="27" t="s">
        <v>113</v>
      </c>
    </row>
    <row r="15" spans="2:5" ht="12.75">
      <c r="B15" s="4" t="s">
        <v>8</v>
      </c>
      <c r="C15" s="28">
        <v>43077</v>
      </c>
      <c r="D15" s="28">
        <v>42865</v>
      </c>
      <c r="E15" s="25" t="s">
        <v>114</v>
      </c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C15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20.140625" style="0" bestFit="1" customWidth="1"/>
    <col min="3" max="3" width="25.7109375" style="0" customWidth="1"/>
  </cols>
  <sheetData>
    <row r="2" spans="2:3" ht="93" customHeight="1">
      <c r="B2" s="53" t="s">
        <v>62</v>
      </c>
      <c r="C2" s="54"/>
    </row>
    <row r="3" ht="13.5" thickBot="1"/>
    <row r="4" spans="2:3" ht="13.5" thickBot="1">
      <c r="B4" s="2" t="s">
        <v>9</v>
      </c>
      <c r="C4" s="5" t="s">
        <v>63</v>
      </c>
    </row>
    <row r="6" spans="2:3" ht="94.5" customHeight="1">
      <c r="B6" s="3" t="s">
        <v>10</v>
      </c>
      <c r="C6" s="3" t="s">
        <v>64</v>
      </c>
    </row>
    <row r="7" spans="2:3" ht="12.75">
      <c r="B7" s="4" t="s">
        <v>0</v>
      </c>
      <c r="C7" s="1">
        <v>0</v>
      </c>
    </row>
    <row r="8" spans="2:3" ht="12.75">
      <c r="B8" s="4" t="s">
        <v>1</v>
      </c>
      <c r="C8" s="1">
        <v>0</v>
      </c>
    </row>
    <row r="9" spans="2:3" ht="12.75">
      <c r="B9" s="4" t="s">
        <v>2</v>
      </c>
      <c r="C9" s="1">
        <v>0</v>
      </c>
    </row>
    <row r="10" spans="2:3" ht="12.75">
      <c r="B10" s="4" t="s">
        <v>3</v>
      </c>
      <c r="C10" s="1">
        <v>0</v>
      </c>
    </row>
    <row r="11" spans="2:3" ht="12.75">
      <c r="B11" s="4" t="s">
        <v>4</v>
      </c>
      <c r="C11" s="1">
        <v>0</v>
      </c>
    </row>
    <row r="12" spans="2:3" ht="12.75">
      <c r="B12" s="4" t="s">
        <v>5</v>
      </c>
      <c r="C12" s="1">
        <v>0</v>
      </c>
    </row>
    <row r="13" spans="2:3" ht="12.75">
      <c r="B13" s="4" t="s">
        <v>6</v>
      </c>
      <c r="C13" s="1">
        <v>0</v>
      </c>
    </row>
    <row r="14" spans="2:3" ht="12.75">
      <c r="B14" s="4" t="s">
        <v>7</v>
      </c>
      <c r="C14" s="1">
        <v>0</v>
      </c>
    </row>
    <row r="15" spans="2:3" ht="12.75">
      <c r="B15" s="4" t="s">
        <v>8</v>
      </c>
      <c r="C15" s="1">
        <v>0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4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5.57421875" style="0" customWidth="1"/>
  </cols>
  <sheetData>
    <row r="2" spans="2:5" ht="79.5" customHeight="1">
      <c r="B2" s="53" t="s">
        <v>14</v>
      </c>
      <c r="C2" s="54"/>
      <c r="D2" s="54"/>
      <c r="E2" s="54"/>
    </row>
    <row r="5" spans="2:5" ht="75.75" customHeight="1">
      <c r="B5" s="3" t="s">
        <v>10</v>
      </c>
      <c r="C5" s="3" t="s">
        <v>15</v>
      </c>
      <c r="D5" s="3" t="s">
        <v>81</v>
      </c>
      <c r="E5" s="3" t="s">
        <v>82</v>
      </c>
    </row>
    <row r="6" spans="2:5" ht="12.75">
      <c r="B6" s="4" t="s">
        <v>0</v>
      </c>
      <c r="C6" s="56">
        <v>19607.1</v>
      </c>
      <c r="D6" s="35">
        <v>120304.3</v>
      </c>
      <c r="E6" s="35">
        <v>24732.2</v>
      </c>
    </row>
    <row r="7" spans="2:5" ht="12.75">
      <c r="B7" s="4" t="s">
        <v>1</v>
      </c>
      <c r="C7" s="20">
        <v>340</v>
      </c>
      <c r="D7" s="7">
        <v>25413.1</v>
      </c>
      <c r="E7" s="7">
        <v>18093</v>
      </c>
    </row>
    <row r="8" spans="2:5" ht="12.75">
      <c r="B8" s="4" t="s">
        <v>2</v>
      </c>
      <c r="C8" s="20">
        <v>0</v>
      </c>
      <c r="D8" s="7">
        <v>12110.2</v>
      </c>
      <c r="E8" s="7">
        <v>6820.5</v>
      </c>
    </row>
    <row r="9" spans="2:5" ht="12.75">
      <c r="B9" s="4" t="s">
        <v>3</v>
      </c>
      <c r="C9" s="20">
        <v>4800</v>
      </c>
      <c r="D9" s="7">
        <v>84612.4</v>
      </c>
      <c r="E9" s="7">
        <v>63176.9</v>
      </c>
    </row>
    <row r="10" spans="2:5" ht="12.75">
      <c r="B10" s="4" t="s">
        <v>4</v>
      </c>
      <c r="C10" s="20">
        <v>200</v>
      </c>
      <c r="D10" s="7">
        <v>6564.6</v>
      </c>
      <c r="E10" s="7">
        <v>2196.9</v>
      </c>
    </row>
    <row r="11" spans="2:5" ht="12.75">
      <c r="B11" s="4" t="s">
        <v>5</v>
      </c>
      <c r="C11" s="20">
        <v>660</v>
      </c>
      <c r="D11" s="7">
        <v>25579.9</v>
      </c>
      <c r="E11" s="7">
        <v>9696.4</v>
      </c>
    </row>
    <row r="12" spans="2:5" ht="12.75">
      <c r="B12" s="4" t="s">
        <v>6</v>
      </c>
      <c r="C12" s="20">
        <v>0</v>
      </c>
      <c r="D12" s="7">
        <v>11229.5</v>
      </c>
      <c r="E12" s="7">
        <v>2152.2</v>
      </c>
    </row>
    <row r="13" spans="2:5" ht="12.75">
      <c r="B13" s="4" t="s">
        <v>7</v>
      </c>
      <c r="C13" s="20">
        <v>950</v>
      </c>
      <c r="D13" s="7">
        <v>11605.4</v>
      </c>
      <c r="E13" s="7">
        <v>3814.9</v>
      </c>
    </row>
    <row r="14" spans="2:5" ht="12.75">
      <c r="B14" s="4" t="s">
        <v>8</v>
      </c>
      <c r="C14" s="20">
        <v>0</v>
      </c>
      <c r="D14" s="7">
        <v>11898.8</v>
      </c>
      <c r="E14" s="7">
        <v>4055.7</v>
      </c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15"/>
  <sheetViews>
    <sheetView zoomScalePageLayoutView="0" workbookViewId="0" topLeftCell="B1">
      <selection activeCell="C19" sqref="C19"/>
    </sheetView>
  </sheetViews>
  <sheetFormatPr defaultColWidth="9.140625" defaultRowHeight="12.75"/>
  <cols>
    <col min="2" max="2" width="20.140625" style="0" bestFit="1" customWidth="1"/>
    <col min="3" max="3" width="50.8515625" style="0" customWidth="1"/>
    <col min="4" max="4" width="15.140625" style="0" customWidth="1"/>
  </cols>
  <sheetData>
    <row r="2" spans="2:4" ht="51" customHeight="1">
      <c r="B2" s="53" t="s">
        <v>85</v>
      </c>
      <c r="C2" s="54"/>
      <c r="D2" s="54"/>
    </row>
    <row r="3" ht="13.5" thickBot="1"/>
    <row r="4" spans="2:3" ht="13.5" thickBot="1">
      <c r="B4" s="2" t="s">
        <v>9</v>
      </c>
      <c r="C4" s="5" t="s">
        <v>59</v>
      </c>
    </row>
    <row r="6" spans="2:4" ht="87" customHeight="1">
      <c r="B6" s="3" t="s">
        <v>10</v>
      </c>
      <c r="C6" s="3" t="s">
        <v>65</v>
      </c>
      <c r="D6" s="3" t="s">
        <v>61</v>
      </c>
    </row>
    <row r="7" spans="2:4" ht="12.75">
      <c r="B7" s="4" t="s">
        <v>0</v>
      </c>
      <c r="C7" s="37" t="s">
        <v>118</v>
      </c>
      <c r="D7" s="60" t="s">
        <v>123</v>
      </c>
    </row>
    <row r="8" spans="2:4" s="38" customFormat="1" ht="12.75">
      <c r="B8" s="29" t="s">
        <v>1</v>
      </c>
      <c r="C8" s="48" t="s">
        <v>120</v>
      </c>
      <c r="D8" s="59" t="s">
        <v>121</v>
      </c>
    </row>
    <row r="9" spans="2:4" ht="12.75">
      <c r="B9" s="4" t="s">
        <v>2</v>
      </c>
      <c r="C9" s="48" t="s">
        <v>120</v>
      </c>
      <c r="D9" s="59" t="s">
        <v>121</v>
      </c>
    </row>
    <row r="10" spans="2:4" ht="18.75" customHeight="1">
      <c r="B10" s="4" t="s">
        <v>3</v>
      </c>
      <c r="C10" s="37" t="s">
        <v>124</v>
      </c>
      <c r="D10" s="60" t="s">
        <v>123</v>
      </c>
    </row>
    <row r="11" spans="2:4" ht="12.75">
      <c r="B11" s="4" t="s">
        <v>4</v>
      </c>
      <c r="C11" s="48" t="s">
        <v>120</v>
      </c>
      <c r="D11" s="59" t="s">
        <v>121</v>
      </c>
    </row>
    <row r="12" spans="2:4" ht="12.75">
      <c r="B12" s="4" t="s">
        <v>5</v>
      </c>
      <c r="C12" s="48" t="s">
        <v>120</v>
      </c>
      <c r="D12" s="59" t="s">
        <v>121</v>
      </c>
    </row>
    <row r="13" spans="2:4" ht="25.5">
      <c r="B13" s="4" t="s">
        <v>6</v>
      </c>
      <c r="C13" s="37" t="s">
        <v>126</v>
      </c>
      <c r="D13" s="60" t="s">
        <v>123</v>
      </c>
    </row>
    <row r="14" spans="2:4" ht="12.75">
      <c r="B14" s="4" t="s">
        <v>7</v>
      </c>
      <c r="C14" s="61" t="s">
        <v>120</v>
      </c>
      <c r="D14" s="59" t="s">
        <v>121</v>
      </c>
    </row>
    <row r="15" spans="2:4" ht="25.5">
      <c r="B15" s="4" t="s">
        <v>8</v>
      </c>
      <c r="C15" s="37" t="s">
        <v>128</v>
      </c>
      <c r="D15" s="60" t="s">
        <v>123</v>
      </c>
    </row>
  </sheetData>
  <sheetProtection/>
  <mergeCells count="1">
    <mergeCell ref="B2:D2"/>
  </mergeCells>
  <hyperlinks>
    <hyperlink ref="C7" r:id="rId1" display="http://prim-ahtarsk.ru/economy7203636.html"/>
    <hyperlink ref="C10" r:id="rId2" display="http://brinksp.ru/administratsiya/byudzhet-/"/>
    <hyperlink ref="C13" r:id="rId3" display="http://priazovskoe.ru/inova_block_documentset/document/217310/"/>
    <hyperlink ref="C15" r:id="rId4" display="http://stepnogo-sp.ru/index.php/администрация/экономика/бюджет.html"/>
  </hyperlinks>
  <printOptions/>
  <pageMargins left="0.75" right="0.75" top="1" bottom="1" header="0.5" footer="0.5"/>
  <pageSetup fitToHeight="1" fitToWidth="1" horizontalDpi="600" verticalDpi="600" orientation="landscape" paperSize="9" scale="85" r:id="rId5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18"/>
  <sheetViews>
    <sheetView zoomScalePageLayoutView="0" workbookViewId="0" topLeftCell="A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38.00390625" style="0" customWidth="1"/>
    <col min="4" max="4" width="15.140625" style="0" customWidth="1"/>
  </cols>
  <sheetData>
    <row r="2" spans="2:4" ht="78.75" customHeight="1">
      <c r="B2" s="53" t="s">
        <v>105</v>
      </c>
      <c r="C2" s="54"/>
      <c r="D2" s="54"/>
    </row>
    <row r="3" ht="13.5" thickBot="1"/>
    <row r="4" spans="2:3" ht="13.5" thickBot="1">
      <c r="B4" s="2" t="s">
        <v>9</v>
      </c>
      <c r="C4" s="5" t="s">
        <v>59</v>
      </c>
    </row>
    <row r="6" spans="2:4" ht="56.25" customHeight="1">
      <c r="B6" s="3" t="s">
        <v>10</v>
      </c>
      <c r="C6" s="3" t="s">
        <v>103</v>
      </c>
      <c r="D6" s="3" t="s">
        <v>61</v>
      </c>
    </row>
    <row r="7" spans="2:4" ht="38.25">
      <c r="B7" s="4" t="s">
        <v>0</v>
      </c>
      <c r="C7" s="37" t="s">
        <v>119</v>
      </c>
      <c r="D7" s="57" t="s">
        <v>123</v>
      </c>
    </row>
    <row r="8" spans="2:4" ht="12.75">
      <c r="B8" s="4" t="s">
        <v>1</v>
      </c>
      <c r="C8" s="58" t="s">
        <v>120</v>
      </c>
      <c r="D8" s="59" t="s">
        <v>121</v>
      </c>
    </row>
    <row r="9" spans="2:4" ht="38.25">
      <c r="B9" s="4" t="s">
        <v>2</v>
      </c>
      <c r="C9" s="37" t="s">
        <v>122</v>
      </c>
      <c r="D9" s="57" t="s">
        <v>123</v>
      </c>
    </row>
    <row r="10" spans="2:4" ht="24.75" customHeight="1">
      <c r="B10" s="4" t="s">
        <v>3</v>
      </c>
      <c r="C10" s="37" t="s">
        <v>124</v>
      </c>
      <c r="D10" s="60" t="s">
        <v>123</v>
      </c>
    </row>
    <row r="11" spans="2:4" ht="38.25">
      <c r="B11" s="4" t="s">
        <v>4</v>
      </c>
      <c r="C11" s="37" t="s">
        <v>125</v>
      </c>
      <c r="D11" s="60" t="s">
        <v>123</v>
      </c>
    </row>
    <row r="12" spans="2:4" ht="12.75">
      <c r="B12" s="4" t="s">
        <v>5</v>
      </c>
      <c r="C12" s="48" t="s">
        <v>120</v>
      </c>
      <c r="D12" s="59" t="s">
        <v>121</v>
      </c>
    </row>
    <row r="13" spans="2:4" ht="38.25">
      <c r="B13" s="4" t="s">
        <v>6</v>
      </c>
      <c r="C13" s="37" t="s">
        <v>127</v>
      </c>
      <c r="D13" s="60" t="s">
        <v>123</v>
      </c>
    </row>
    <row r="14" spans="2:4" ht="12.75">
      <c r="B14" s="4" t="s">
        <v>7</v>
      </c>
      <c r="C14" s="61" t="s">
        <v>120</v>
      </c>
      <c r="D14" s="59" t="s">
        <v>121</v>
      </c>
    </row>
    <row r="15" spans="2:4" ht="12.75">
      <c r="B15" s="4" t="s">
        <v>8</v>
      </c>
      <c r="C15" s="48" t="s">
        <v>120</v>
      </c>
      <c r="D15" s="59" t="s">
        <v>121</v>
      </c>
    </row>
    <row r="18" ht="12.75">
      <c r="B18" s="12"/>
    </row>
  </sheetData>
  <sheetProtection/>
  <mergeCells count="1">
    <mergeCell ref="B2:D2"/>
  </mergeCells>
  <hyperlinks>
    <hyperlink ref="C7" r:id="rId1" display="http://prim-ahtarsk.ru/economy72031.html;http://prim-ahtarsk.ru/cityadmin3767677.html"/>
    <hyperlink ref="C9" r:id="rId2" display="http://borodinskoe-sp.ru/economy/budget/#mo-element-region-drugie-dokumentyi"/>
    <hyperlink ref="C10" r:id="rId3" display="http://brinksp.ru/administratsiya/byudzhet-/"/>
    <hyperlink ref="C11" r:id="rId4" display="http://adm-novopokrov.ru/index.php/администрация/экономика-и-финансы/отчёты.html"/>
    <hyperlink ref="C13" r:id="rId5" display="http://priazovskoe.ru/economy/budget/#mo-element-region-svedeniya-o-hode-ispolneniya"/>
  </hyperlinks>
  <printOptions/>
  <pageMargins left="0.75" right="0.75" top="1" bottom="1" header="0.5" footer="0.5"/>
  <pageSetup fitToHeight="1" fitToWidth="1" horizontalDpi="600" verticalDpi="600" orientation="landscape" paperSize="9" scale="53" r:id="rId6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8"/>
  <sheetViews>
    <sheetView tabSelected="1" zoomScalePageLayoutView="0" workbookViewId="0" topLeftCell="A4">
      <selection activeCell="H16" sqref="H16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00390625" style="0" customWidth="1"/>
    <col min="5" max="5" width="10.28125" style="0" customWidth="1"/>
  </cols>
  <sheetData>
    <row r="2" spans="2:5" ht="85.5" customHeight="1">
      <c r="B2" s="53" t="s">
        <v>98</v>
      </c>
      <c r="C2" s="54"/>
      <c r="D2" s="54"/>
      <c r="E2" s="55"/>
    </row>
    <row r="3" ht="13.5" thickBot="1"/>
    <row r="4" spans="2:4" ht="13.5" thickBot="1">
      <c r="B4" s="2" t="s">
        <v>9</v>
      </c>
      <c r="C4" s="51" t="s">
        <v>59</v>
      </c>
      <c r="D4" s="51"/>
    </row>
    <row r="5" ht="12.75">
      <c r="E5" s="16"/>
    </row>
    <row r="6" spans="2:5" ht="116.25" customHeight="1">
      <c r="B6" s="3" t="s">
        <v>10</v>
      </c>
      <c r="C6" s="3" t="s">
        <v>104</v>
      </c>
      <c r="D6" s="3" t="s">
        <v>61</v>
      </c>
      <c r="E6" s="43"/>
    </row>
    <row r="7" spans="2:5" ht="12.75">
      <c r="B7" s="4" t="s">
        <v>0</v>
      </c>
      <c r="C7" s="20" t="s">
        <v>120</v>
      </c>
      <c r="D7" s="22" t="s">
        <v>121</v>
      </c>
      <c r="E7" s="17"/>
    </row>
    <row r="8" spans="2:5" ht="12.75">
      <c r="B8" s="4" t="s">
        <v>1</v>
      </c>
      <c r="C8" s="50" t="s">
        <v>120</v>
      </c>
      <c r="D8" s="22" t="s">
        <v>121</v>
      </c>
      <c r="E8" s="17"/>
    </row>
    <row r="9" spans="2:5" ht="51">
      <c r="B9" s="4" t="s">
        <v>2</v>
      </c>
      <c r="C9" s="49" t="s">
        <v>122</v>
      </c>
      <c r="D9" s="22" t="s">
        <v>123</v>
      </c>
      <c r="E9" s="42"/>
    </row>
    <row r="10" spans="2:5" ht="12.75">
      <c r="B10" s="4" t="s">
        <v>3</v>
      </c>
      <c r="C10" s="50" t="s">
        <v>120</v>
      </c>
      <c r="D10" s="22" t="s">
        <v>121</v>
      </c>
      <c r="E10" s="42"/>
    </row>
    <row r="11" spans="2:5" ht="12.75">
      <c r="B11" s="4" t="s">
        <v>4</v>
      </c>
      <c r="C11" s="20" t="s">
        <v>120</v>
      </c>
      <c r="D11" s="22" t="s">
        <v>121</v>
      </c>
      <c r="E11" s="42"/>
    </row>
    <row r="12" spans="2:5" ht="12.75">
      <c r="B12" s="4" t="s">
        <v>5</v>
      </c>
      <c r="C12" s="20" t="s">
        <v>120</v>
      </c>
      <c r="D12" s="22" t="s">
        <v>121</v>
      </c>
      <c r="E12" s="42"/>
    </row>
    <row r="13" spans="2:5" ht="12.75">
      <c r="B13" s="4" t="s">
        <v>6</v>
      </c>
      <c r="C13" s="20" t="s">
        <v>120</v>
      </c>
      <c r="D13" s="22" t="s">
        <v>121</v>
      </c>
      <c r="E13" s="42"/>
    </row>
    <row r="14" spans="2:5" ht="12.75">
      <c r="B14" s="4" t="s">
        <v>7</v>
      </c>
      <c r="C14" s="20" t="s">
        <v>120</v>
      </c>
      <c r="D14" s="22" t="s">
        <v>121</v>
      </c>
      <c r="E14" s="42"/>
    </row>
    <row r="15" spans="2:5" ht="12.75">
      <c r="B15" s="36" t="s">
        <v>8</v>
      </c>
      <c r="C15" s="20" t="s">
        <v>120</v>
      </c>
      <c r="D15" s="22" t="s">
        <v>121</v>
      </c>
      <c r="E15" s="42"/>
    </row>
    <row r="16" spans="2:5" ht="12.75">
      <c r="B16" s="18"/>
      <c r="C16" s="44"/>
      <c r="D16" s="44"/>
      <c r="E16" s="19"/>
    </row>
    <row r="17" spans="2:5" ht="12.75">
      <c r="B17" s="16"/>
      <c r="C17" s="16"/>
      <c r="D17" s="16"/>
      <c r="E17" s="19"/>
    </row>
    <row r="18" spans="2:5" ht="12.75">
      <c r="B18" s="16"/>
      <c r="C18" s="16"/>
      <c r="D18" s="16"/>
      <c r="E18" s="19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6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3.00390625" style="0" customWidth="1"/>
    <col min="5" max="5" width="22.8515625" style="0" customWidth="1"/>
  </cols>
  <sheetData>
    <row r="2" spans="2:5" ht="81.75" customHeight="1">
      <c r="B2" s="53" t="s">
        <v>16</v>
      </c>
      <c r="C2" s="54"/>
      <c r="D2" s="54"/>
      <c r="E2" s="54"/>
    </row>
    <row r="5" spans="2:5" ht="95.25" customHeight="1">
      <c r="B5" s="3" t="s">
        <v>10</v>
      </c>
      <c r="C5" s="10" t="s">
        <v>99</v>
      </c>
      <c r="D5" s="10" t="s">
        <v>100</v>
      </c>
      <c r="E5" s="10" t="s">
        <v>101</v>
      </c>
    </row>
    <row r="6" spans="2:5" ht="12.75">
      <c r="B6" s="4" t="s">
        <v>0</v>
      </c>
      <c r="C6" s="20">
        <v>18700</v>
      </c>
      <c r="D6" s="22">
        <v>16202.7</v>
      </c>
      <c r="E6" s="20">
        <v>20022.9</v>
      </c>
    </row>
    <row r="7" spans="2:5" ht="12.75">
      <c r="B7" s="4" t="s">
        <v>1</v>
      </c>
      <c r="C7" s="20">
        <v>340</v>
      </c>
      <c r="D7" s="20">
        <v>3140.3</v>
      </c>
      <c r="E7" s="20"/>
    </row>
    <row r="8" spans="2:5" ht="12.75">
      <c r="B8" s="4" t="s">
        <v>2</v>
      </c>
      <c r="C8" s="20"/>
      <c r="D8" s="20">
        <v>3652</v>
      </c>
      <c r="E8" s="20"/>
    </row>
    <row r="9" spans="2:5" ht="12.75">
      <c r="B9" s="4" t="s">
        <v>3</v>
      </c>
      <c r="C9" s="20">
        <v>4800</v>
      </c>
      <c r="D9" s="20">
        <v>4022.2</v>
      </c>
      <c r="E9" s="20">
        <v>5950</v>
      </c>
    </row>
    <row r="10" spans="2:5" ht="12.75">
      <c r="B10" s="4" t="s">
        <v>4</v>
      </c>
      <c r="C10" s="20">
        <v>200</v>
      </c>
      <c r="D10" s="20">
        <v>1305.1</v>
      </c>
      <c r="E10" s="20"/>
    </row>
    <row r="11" spans="2:5" ht="12.75">
      <c r="B11" s="4" t="s">
        <v>5</v>
      </c>
      <c r="C11" s="20">
        <v>660</v>
      </c>
      <c r="D11" s="20">
        <v>1838.2</v>
      </c>
      <c r="E11" s="20"/>
    </row>
    <row r="12" spans="2:5" ht="12.75">
      <c r="B12" s="4" t="s">
        <v>6</v>
      </c>
      <c r="C12" s="20"/>
      <c r="D12" s="20"/>
      <c r="E12" s="20"/>
    </row>
    <row r="13" spans="2:5" ht="12.75">
      <c r="B13" s="4" t="s">
        <v>7</v>
      </c>
      <c r="C13" s="20">
        <v>950</v>
      </c>
      <c r="D13" s="20">
        <v>227.2</v>
      </c>
      <c r="E13" s="20">
        <v>1000</v>
      </c>
    </row>
    <row r="14" spans="2:5" ht="12.75">
      <c r="B14" s="4" t="s">
        <v>8</v>
      </c>
      <c r="C14" s="20"/>
      <c r="D14" s="20">
        <v>727</v>
      </c>
      <c r="E14" s="20"/>
    </row>
    <row r="15" spans="3:5" ht="12.75">
      <c r="C15" s="21">
        <f>SUM(C6:C14)</f>
        <v>25650</v>
      </c>
      <c r="D15" s="21">
        <f>SUM(D6:D14)</f>
        <v>31114.7</v>
      </c>
      <c r="E15" s="21">
        <f>SUM(E6:E14)</f>
        <v>26972.9</v>
      </c>
    </row>
    <row r="16" ht="12.75">
      <c r="B16" s="14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7"/>
  <sheetViews>
    <sheetView zoomScalePageLayoutView="0" workbookViewId="0" topLeftCell="A4">
      <selection activeCell="E19" sqref="E19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7.421875" style="0" customWidth="1"/>
  </cols>
  <sheetData>
    <row r="2" spans="2:5" ht="93.75" customHeight="1">
      <c r="B2" s="53" t="s">
        <v>17</v>
      </c>
      <c r="C2" s="54"/>
      <c r="D2" s="54"/>
      <c r="E2" s="54"/>
    </row>
    <row r="3" ht="13.5" thickBot="1"/>
    <row r="4" spans="2:5" ht="13.5" thickBot="1">
      <c r="B4" s="2" t="s">
        <v>9</v>
      </c>
      <c r="C4" s="51" t="s">
        <v>18</v>
      </c>
      <c r="D4" s="51"/>
      <c r="E4" s="52"/>
    </row>
    <row r="6" spans="2:5" ht="132.75" customHeight="1">
      <c r="B6" s="3" t="s">
        <v>10</v>
      </c>
      <c r="C6" s="3" t="s">
        <v>19</v>
      </c>
      <c r="D6" s="3" t="s">
        <v>20</v>
      </c>
      <c r="E6" s="3" t="s">
        <v>21</v>
      </c>
    </row>
    <row r="7" spans="2:5" ht="12.75">
      <c r="B7" s="4" t="s">
        <v>0</v>
      </c>
      <c r="C7" s="20">
        <v>1580.6</v>
      </c>
      <c r="D7" s="7">
        <v>133463.6</v>
      </c>
      <c r="E7" s="24">
        <v>12.4</v>
      </c>
    </row>
    <row r="8" spans="2:5" ht="12.75">
      <c r="B8" s="4" t="s">
        <v>1</v>
      </c>
      <c r="C8" s="20">
        <v>0.1</v>
      </c>
      <c r="D8" s="7">
        <v>28210.9</v>
      </c>
      <c r="E8" s="24">
        <v>189.8</v>
      </c>
    </row>
    <row r="9" spans="2:5" ht="12.75">
      <c r="B9" s="4" t="s">
        <v>2</v>
      </c>
      <c r="C9" s="20"/>
      <c r="D9" s="7">
        <v>15072.4</v>
      </c>
      <c r="E9" s="24">
        <v>189.8</v>
      </c>
    </row>
    <row r="10" spans="2:5" ht="12.75">
      <c r="B10" s="4" t="s">
        <v>3</v>
      </c>
      <c r="C10" s="20">
        <v>5.2</v>
      </c>
      <c r="D10" s="7">
        <v>87630.9</v>
      </c>
      <c r="E10" s="24">
        <v>189.8</v>
      </c>
    </row>
    <row r="11" spans="2:5" ht="12.75">
      <c r="B11" s="4" t="s">
        <v>4</v>
      </c>
      <c r="C11" s="20"/>
      <c r="D11" s="7">
        <v>7628.3</v>
      </c>
      <c r="E11" s="24">
        <v>189.8</v>
      </c>
    </row>
    <row r="12" spans="2:5" ht="12.75">
      <c r="B12" s="4" t="s">
        <v>5</v>
      </c>
      <c r="C12" s="20">
        <v>0.2</v>
      </c>
      <c r="D12" s="7">
        <v>25781.9</v>
      </c>
      <c r="E12" s="24">
        <v>189.8</v>
      </c>
    </row>
    <row r="13" spans="2:5" ht="12.75">
      <c r="B13" s="4" t="s">
        <v>6</v>
      </c>
      <c r="C13" s="20"/>
      <c r="D13" s="7">
        <v>10816.7</v>
      </c>
      <c r="E13" s="24">
        <v>189.8</v>
      </c>
    </row>
    <row r="14" spans="2:5" ht="12.75">
      <c r="B14" s="4" t="s">
        <v>7</v>
      </c>
      <c r="C14" s="20">
        <v>1</v>
      </c>
      <c r="D14" s="7">
        <v>11462.6</v>
      </c>
      <c r="E14" s="24">
        <v>189.8</v>
      </c>
    </row>
    <row r="15" spans="2:5" ht="12.75">
      <c r="B15" s="4" t="s">
        <v>8</v>
      </c>
      <c r="C15" s="20"/>
      <c r="D15" s="7">
        <v>12246.4</v>
      </c>
      <c r="E15" s="24">
        <v>189.8</v>
      </c>
    </row>
    <row r="16" spans="3:5" ht="12.75">
      <c r="C16" s="21">
        <f>SUM(C7:C15)</f>
        <v>1587.1</v>
      </c>
      <c r="D16" s="21">
        <f>SUM(D7:D15)</f>
        <v>332313.7</v>
      </c>
      <c r="E16" s="21">
        <f>SUM(E7:E15)</f>
        <v>1530.7999999999997</v>
      </c>
    </row>
    <row r="17" ht="12.75">
      <c r="B17" s="14"/>
    </row>
  </sheetData>
  <sheetProtection/>
  <mergeCells count="2">
    <mergeCell ref="C4:E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18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0.421875" style="0" customWidth="1"/>
  </cols>
  <sheetData>
    <row r="2" spans="2:4" ht="81.75" customHeight="1">
      <c r="B2" s="53" t="s">
        <v>75</v>
      </c>
      <c r="C2" s="54"/>
      <c r="D2" s="54"/>
    </row>
    <row r="3" ht="13.5" thickBot="1"/>
    <row r="4" spans="2:4" ht="13.5" thickBot="1">
      <c r="B4" s="2" t="s">
        <v>9</v>
      </c>
      <c r="C4" s="51" t="s">
        <v>22</v>
      </c>
      <c r="D4" s="51"/>
    </row>
    <row r="6" spans="2:4" ht="132.75" customHeight="1">
      <c r="B6" s="3" t="s">
        <v>10</v>
      </c>
      <c r="C6" s="3" t="s">
        <v>23</v>
      </c>
      <c r="D6" s="3" t="s">
        <v>24</v>
      </c>
    </row>
    <row r="7" spans="2:4" ht="12.75">
      <c r="B7" s="4" t="s">
        <v>0</v>
      </c>
      <c r="C7" s="22">
        <v>16103.9</v>
      </c>
      <c r="D7" s="22">
        <v>16539</v>
      </c>
    </row>
    <row r="8" spans="2:4" ht="12.75">
      <c r="B8" s="4" t="s">
        <v>1</v>
      </c>
      <c r="C8" s="22">
        <v>2882.5</v>
      </c>
      <c r="D8" s="22">
        <v>4014</v>
      </c>
    </row>
    <row r="9" spans="2:4" ht="12.75">
      <c r="B9" s="4" t="s">
        <v>2</v>
      </c>
      <c r="C9" s="22">
        <v>3247.8</v>
      </c>
      <c r="D9" s="22">
        <v>3381</v>
      </c>
    </row>
    <row r="10" spans="2:4" ht="12.75">
      <c r="B10" s="4" t="s">
        <v>3</v>
      </c>
      <c r="C10" s="22">
        <v>4896.3</v>
      </c>
      <c r="D10" s="22">
        <v>4977</v>
      </c>
    </row>
    <row r="11" spans="2:4" ht="12.75">
      <c r="B11" s="4" t="s">
        <v>4</v>
      </c>
      <c r="C11" s="22">
        <v>2598.3</v>
      </c>
      <c r="D11" s="22">
        <v>3170</v>
      </c>
    </row>
    <row r="12" spans="2:4" ht="12.75">
      <c r="B12" s="4" t="s">
        <v>5</v>
      </c>
      <c r="C12" s="22">
        <v>4347.2</v>
      </c>
      <c r="D12" s="22">
        <v>4977</v>
      </c>
    </row>
    <row r="13" spans="2:4" ht="12.75">
      <c r="B13" s="4" t="s">
        <v>6</v>
      </c>
      <c r="C13" s="22">
        <v>3155.5</v>
      </c>
      <c r="D13" s="22">
        <v>3381</v>
      </c>
    </row>
    <row r="14" spans="2:4" ht="12.75">
      <c r="B14" s="4" t="s">
        <v>7</v>
      </c>
      <c r="C14" s="22">
        <v>2991.4</v>
      </c>
      <c r="D14" s="22">
        <v>3381</v>
      </c>
    </row>
    <row r="15" spans="2:4" ht="12.75">
      <c r="B15" s="4" t="s">
        <v>8</v>
      </c>
      <c r="C15" s="20">
        <v>3364</v>
      </c>
      <c r="D15" s="20">
        <v>3592</v>
      </c>
    </row>
    <row r="16" ht="12.75">
      <c r="C16" s="21"/>
    </row>
    <row r="17" ht="12.75">
      <c r="B17" s="14"/>
    </row>
    <row r="18" ht="12.75">
      <c r="C18" s="26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27"/>
  <sheetViews>
    <sheetView zoomScalePageLayoutView="0" workbookViewId="0" topLeftCell="A1">
      <selection activeCell="B36" sqref="B36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13.57421875" style="0" customWidth="1"/>
  </cols>
  <sheetData>
    <row r="2" spans="2:4" ht="69" customHeight="1">
      <c r="B2" s="53" t="s">
        <v>73</v>
      </c>
      <c r="C2" s="54"/>
      <c r="D2" s="54"/>
    </row>
    <row r="5" spans="2:4" ht="25.5" hidden="1">
      <c r="B5" s="3" t="s">
        <v>10</v>
      </c>
      <c r="C5" s="10">
        <v>202</v>
      </c>
      <c r="D5" s="11" t="s">
        <v>67</v>
      </c>
    </row>
    <row r="6" spans="2:4" ht="12.75" hidden="1">
      <c r="B6" s="4" t="s">
        <v>0</v>
      </c>
      <c r="C6" s="7">
        <v>189157.8</v>
      </c>
      <c r="D6" s="7" t="e">
        <f>(C6-#REF!)/(#REF!-#REF!)</f>
        <v>#REF!</v>
      </c>
    </row>
    <row r="7" spans="2:4" ht="12.75" hidden="1">
      <c r="B7" s="4" t="s">
        <v>1</v>
      </c>
      <c r="C7" s="7">
        <v>2691.4</v>
      </c>
      <c r="D7" s="7" t="e">
        <f>(C7-#REF!)/(#REF!-#REF!)</f>
        <v>#REF!</v>
      </c>
    </row>
    <row r="8" spans="2:4" ht="12.75" hidden="1">
      <c r="B8" s="4" t="s">
        <v>2</v>
      </c>
      <c r="C8" s="7">
        <v>1665.5</v>
      </c>
      <c r="D8" s="7" t="e">
        <f>(C8-#REF!)/(#REF!-#REF!)</f>
        <v>#REF!</v>
      </c>
    </row>
    <row r="9" spans="2:4" ht="12.75" hidden="1">
      <c r="B9" s="4" t="s">
        <v>3</v>
      </c>
      <c r="C9" s="7">
        <v>4680.6</v>
      </c>
      <c r="D9" s="7" t="e">
        <f>(C9-#REF!)/(#REF!-#REF!)</f>
        <v>#REF!</v>
      </c>
    </row>
    <row r="10" spans="2:4" ht="12.75" hidden="1">
      <c r="B10" s="4" t="s">
        <v>4</v>
      </c>
      <c r="C10" s="7">
        <v>2302.8</v>
      </c>
      <c r="D10" s="7" t="e">
        <f>(C10-#REF!)/(#REF!-#REF!)</f>
        <v>#REF!</v>
      </c>
    </row>
    <row r="11" spans="2:4" ht="12.75" hidden="1">
      <c r="B11" s="4" t="s">
        <v>5</v>
      </c>
      <c r="C11" s="7">
        <v>2604.6</v>
      </c>
      <c r="D11" s="7" t="e">
        <f>(C11-#REF!)/(#REF!-#REF!)</f>
        <v>#REF!</v>
      </c>
    </row>
    <row r="12" spans="2:4" ht="12.75" hidden="1">
      <c r="B12" s="4" t="s">
        <v>6</v>
      </c>
      <c r="C12" s="7">
        <v>940.6</v>
      </c>
      <c r="D12" s="7" t="e">
        <f>(C12-#REF!)/(#REF!-#REF!)</f>
        <v>#REF!</v>
      </c>
    </row>
    <row r="13" spans="2:4" ht="12.75" hidden="1">
      <c r="B13" s="4" t="s">
        <v>7</v>
      </c>
      <c r="C13" s="7">
        <v>946.1</v>
      </c>
      <c r="D13" s="7" t="e">
        <f>(C13-#REF!)/(#REF!-#REF!)</f>
        <v>#REF!</v>
      </c>
    </row>
    <row r="14" spans="2:4" ht="12.75" hidden="1">
      <c r="B14" s="4" t="s">
        <v>8</v>
      </c>
      <c r="C14" s="7">
        <v>4934.3</v>
      </c>
      <c r="D14" s="7" t="e">
        <f>(C14-#REF!)/(#REF!-#REF!)</f>
        <v>#REF!</v>
      </c>
    </row>
    <row r="15" spans="3:4" ht="12.75" hidden="1">
      <c r="C15" s="8">
        <f>SUM(C6:C14)</f>
        <v>209923.69999999998</v>
      </c>
      <c r="D15" s="8"/>
    </row>
    <row r="16" ht="12.75" hidden="1"/>
    <row r="17" spans="2:4" ht="63.75" customHeight="1">
      <c r="B17" s="32"/>
      <c r="C17" s="3" t="s">
        <v>76</v>
      </c>
      <c r="D17" s="3" t="s">
        <v>77</v>
      </c>
    </row>
    <row r="18" spans="2:4" ht="12.75">
      <c r="B18" s="4" t="s">
        <v>0</v>
      </c>
      <c r="C18" s="20">
        <v>2188.3</v>
      </c>
      <c r="D18" s="20">
        <v>106849.3</v>
      </c>
    </row>
    <row r="19" spans="2:4" ht="12.75">
      <c r="B19" s="4" t="s">
        <v>1</v>
      </c>
      <c r="C19" s="20">
        <v>362.4</v>
      </c>
      <c r="D19" s="20">
        <v>8048</v>
      </c>
    </row>
    <row r="20" spans="2:4" ht="12.75">
      <c r="B20" s="4" t="s">
        <v>2</v>
      </c>
      <c r="C20" s="20">
        <v>2488</v>
      </c>
      <c r="D20" s="20">
        <v>7359.3</v>
      </c>
    </row>
    <row r="21" spans="2:4" ht="12.75">
      <c r="B21" s="4" t="s">
        <v>3</v>
      </c>
      <c r="C21" s="20"/>
      <c r="D21" s="20">
        <v>26057.3</v>
      </c>
    </row>
    <row r="22" spans="2:4" ht="12.75">
      <c r="B22" s="4" t="s">
        <v>4</v>
      </c>
      <c r="C22" s="20">
        <v>1572.6</v>
      </c>
      <c r="D22" s="20">
        <v>5589.4</v>
      </c>
    </row>
    <row r="23" spans="2:4" ht="12.75">
      <c r="B23" s="4" t="s">
        <v>5</v>
      </c>
      <c r="C23" s="20">
        <v>213</v>
      </c>
      <c r="D23" s="20">
        <v>16190.8</v>
      </c>
    </row>
    <row r="24" spans="2:4" ht="12.75">
      <c r="B24" s="4" t="s">
        <v>6</v>
      </c>
      <c r="C24" s="20">
        <v>924.6</v>
      </c>
      <c r="D24" s="20">
        <v>10317.3</v>
      </c>
    </row>
    <row r="25" spans="2:4" ht="12.75">
      <c r="B25" s="4" t="s">
        <v>7</v>
      </c>
      <c r="C25" s="20">
        <v>880.1</v>
      </c>
      <c r="D25" s="20">
        <v>8021.7</v>
      </c>
    </row>
    <row r="26" spans="2:4" ht="12.75">
      <c r="B26" s="4" t="s">
        <v>8</v>
      </c>
      <c r="C26" s="20">
        <v>2416.5</v>
      </c>
      <c r="D26" s="20">
        <v>11635.7</v>
      </c>
    </row>
    <row r="27" spans="3:4" ht="12.75">
      <c r="C27" s="33">
        <f>SUM(C18:C26)</f>
        <v>11045.500000000002</v>
      </c>
      <c r="D27" s="33">
        <f>SUM(D18:D26)</f>
        <v>200068.8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8"/>
  <sheetViews>
    <sheetView zoomScalePageLayoutView="0" workbookViewId="0" topLeftCell="B1">
      <selection activeCell="D20" sqref="D20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5" width="21.421875" style="0" customWidth="1"/>
  </cols>
  <sheetData>
    <row r="2" spans="2:5" ht="34.5" customHeight="1">
      <c r="B2" s="53" t="s">
        <v>26</v>
      </c>
      <c r="C2" s="54"/>
      <c r="D2" s="54"/>
      <c r="E2" s="54"/>
    </row>
    <row r="3" ht="13.5" thickBot="1"/>
    <row r="4" spans="2:5" ht="13.5" thickBot="1">
      <c r="B4" s="2" t="s">
        <v>9</v>
      </c>
      <c r="C4" s="51" t="s">
        <v>27</v>
      </c>
      <c r="D4" s="51"/>
      <c r="E4" s="6"/>
    </row>
    <row r="6" spans="2:5" ht="119.25" customHeight="1">
      <c r="B6" s="3" t="s">
        <v>10</v>
      </c>
      <c r="C6" s="3" t="s">
        <v>28</v>
      </c>
      <c r="D6" s="3" t="s">
        <v>29</v>
      </c>
      <c r="E6" s="3" t="s">
        <v>30</v>
      </c>
    </row>
    <row r="7" spans="2:5" ht="12.75">
      <c r="B7" s="4" t="s">
        <v>0</v>
      </c>
      <c r="C7" s="1">
        <v>0</v>
      </c>
      <c r="D7" s="7">
        <v>133463.6</v>
      </c>
      <c r="E7" s="24">
        <v>12.4</v>
      </c>
    </row>
    <row r="8" spans="2:5" ht="12.75">
      <c r="B8" s="4" t="s">
        <v>1</v>
      </c>
      <c r="C8" s="1">
        <v>0</v>
      </c>
      <c r="D8" s="7">
        <v>28210.9</v>
      </c>
      <c r="E8" s="24">
        <v>189.8</v>
      </c>
    </row>
    <row r="9" spans="2:5" ht="12.75">
      <c r="B9" s="4" t="s">
        <v>2</v>
      </c>
      <c r="C9" s="1">
        <v>0</v>
      </c>
      <c r="D9" s="7">
        <v>15072.4</v>
      </c>
      <c r="E9" s="24">
        <v>189.8</v>
      </c>
    </row>
    <row r="10" spans="2:5" ht="12.75">
      <c r="B10" s="4" t="s">
        <v>3</v>
      </c>
      <c r="C10" s="1">
        <v>0</v>
      </c>
      <c r="D10" s="7">
        <v>87630.9</v>
      </c>
      <c r="E10" s="24">
        <v>189.8</v>
      </c>
    </row>
    <row r="11" spans="2:5" ht="12.75">
      <c r="B11" s="4" t="s">
        <v>4</v>
      </c>
      <c r="C11" s="1">
        <v>0</v>
      </c>
      <c r="D11" s="7">
        <v>7628.3</v>
      </c>
      <c r="E11" s="24">
        <v>189.8</v>
      </c>
    </row>
    <row r="12" spans="2:5" ht="12.75">
      <c r="B12" s="4" t="s">
        <v>5</v>
      </c>
      <c r="C12" s="1">
        <v>0</v>
      </c>
      <c r="D12" s="7">
        <v>25781.9</v>
      </c>
      <c r="E12" s="24">
        <v>189.8</v>
      </c>
    </row>
    <row r="13" spans="2:5" ht="12.75">
      <c r="B13" s="4" t="s">
        <v>6</v>
      </c>
      <c r="C13" s="1">
        <v>0</v>
      </c>
      <c r="D13" s="7">
        <v>10816.7</v>
      </c>
      <c r="E13" s="24">
        <v>189.8</v>
      </c>
    </row>
    <row r="14" spans="2:5" ht="12.75">
      <c r="B14" s="4" t="s">
        <v>7</v>
      </c>
      <c r="C14" s="1">
        <v>0</v>
      </c>
      <c r="D14" s="7">
        <v>11462.6</v>
      </c>
      <c r="E14" s="24">
        <v>189.8</v>
      </c>
    </row>
    <row r="15" spans="2:5" ht="12.75">
      <c r="B15" s="4" t="s">
        <v>8</v>
      </c>
      <c r="C15" s="1">
        <v>0</v>
      </c>
      <c r="D15" s="7">
        <v>12246.4</v>
      </c>
      <c r="E15" s="24">
        <v>189.8</v>
      </c>
    </row>
    <row r="16" spans="4:5" ht="12.75">
      <c r="D16" s="21">
        <f>SUM(D7:D15)</f>
        <v>332313.7</v>
      </c>
      <c r="E16" s="21">
        <f>SUM(E7:E15)</f>
        <v>1530.7999999999997</v>
      </c>
    </row>
    <row r="18" ht="12.75">
      <c r="B18" s="14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F17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21.421875" style="0" customWidth="1"/>
    <col min="5" max="5" width="23.421875" style="0" customWidth="1"/>
    <col min="6" max="6" width="21.421875" style="0" customWidth="1"/>
  </cols>
  <sheetData>
    <row r="2" spans="2:6" ht="60.75" customHeight="1">
      <c r="B2" s="53" t="s">
        <v>31</v>
      </c>
      <c r="C2" s="54"/>
      <c r="D2" s="54"/>
      <c r="E2" s="54"/>
      <c r="F2" s="54"/>
    </row>
    <row r="3" ht="13.5" thickBot="1"/>
    <row r="4" spans="2:6" ht="13.5" thickBot="1">
      <c r="B4" s="2" t="s">
        <v>9</v>
      </c>
      <c r="C4" s="51" t="s">
        <v>32</v>
      </c>
      <c r="D4" s="51"/>
      <c r="E4" s="6"/>
      <c r="F4" s="6"/>
    </row>
    <row r="6" spans="2:6" ht="81" customHeight="1">
      <c r="B6" s="3" t="s">
        <v>10</v>
      </c>
      <c r="C6" s="3" t="s">
        <v>33</v>
      </c>
      <c r="D6" s="3" t="s">
        <v>34</v>
      </c>
      <c r="E6" s="3" t="s">
        <v>35</v>
      </c>
      <c r="F6" s="3" t="s">
        <v>36</v>
      </c>
    </row>
    <row r="7" spans="2:6" ht="12.75">
      <c r="B7" s="4" t="s">
        <v>0</v>
      </c>
      <c r="C7" s="7">
        <v>28.1</v>
      </c>
      <c r="D7" s="7">
        <v>133463.6</v>
      </c>
      <c r="E7" s="7">
        <v>362.1</v>
      </c>
      <c r="F7" s="7">
        <v>110369.5</v>
      </c>
    </row>
    <row r="8" spans="2:6" ht="12.75">
      <c r="B8" s="4" t="s">
        <v>1</v>
      </c>
      <c r="C8" s="7">
        <v>82.3</v>
      </c>
      <c r="D8" s="7">
        <v>28210.9</v>
      </c>
      <c r="E8" s="7">
        <v>18.7</v>
      </c>
      <c r="F8" s="7">
        <v>15972.2</v>
      </c>
    </row>
    <row r="9" spans="2:6" ht="12.75">
      <c r="B9" s="4" t="s">
        <v>2</v>
      </c>
      <c r="C9" s="7">
        <v>33.2</v>
      </c>
      <c r="D9" s="7">
        <v>15072.4</v>
      </c>
      <c r="E9" s="7">
        <v>215.3</v>
      </c>
      <c r="F9" s="7">
        <v>10432.3</v>
      </c>
    </row>
    <row r="10" spans="2:6" ht="12.75">
      <c r="B10" s="4" t="s">
        <v>3</v>
      </c>
      <c r="C10" s="7">
        <v>47</v>
      </c>
      <c r="D10" s="7">
        <v>87630.9</v>
      </c>
      <c r="E10" s="7">
        <v>149.7</v>
      </c>
      <c r="F10" s="7">
        <v>31768.2</v>
      </c>
    </row>
    <row r="11" spans="2:6" ht="12.75">
      <c r="B11" s="4" t="s">
        <v>4</v>
      </c>
      <c r="C11" s="7">
        <v>40.7</v>
      </c>
      <c r="D11" s="7">
        <v>7628.3</v>
      </c>
      <c r="E11" s="7">
        <v>18.5</v>
      </c>
      <c r="F11" s="7">
        <v>8492.9</v>
      </c>
    </row>
    <row r="12" spans="2:6" ht="12.75">
      <c r="B12" s="4" t="s">
        <v>5</v>
      </c>
      <c r="C12" s="7">
        <v>158.9</v>
      </c>
      <c r="D12" s="7">
        <v>25781.9</v>
      </c>
      <c r="E12" s="7">
        <v>117.7</v>
      </c>
      <c r="F12" s="7">
        <v>24345.1</v>
      </c>
    </row>
    <row r="13" spans="2:6" ht="12.75">
      <c r="B13" s="4" t="s">
        <v>6</v>
      </c>
      <c r="C13" s="7">
        <v>65.4</v>
      </c>
      <c r="D13" s="7">
        <v>10816.7</v>
      </c>
      <c r="E13" s="7">
        <v>50</v>
      </c>
      <c r="F13" s="7">
        <v>9505</v>
      </c>
    </row>
    <row r="14" spans="2:6" ht="12.75">
      <c r="B14" s="4" t="s">
        <v>7</v>
      </c>
      <c r="C14" s="7">
        <v>37.1</v>
      </c>
      <c r="D14" s="7">
        <v>11462.6</v>
      </c>
      <c r="E14" s="7">
        <v>35.6</v>
      </c>
      <c r="F14" s="7">
        <v>11137.7</v>
      </c>
    </row>
    <row r="15" spans="2:6" ht="12.75">
      <c r="B15" s="4" t="s">
        <v>8</v>
      </c>
      <c r="C15" s="7">
        <v>90</v>
      </c>
      <c r="D15" s="7">
        <v>12246.4</v>
      </c>
      <c r="E15" s="7">
        <v>72.8</v>
      </c>
      <c r="F15" s="7">
        <v>18859.8</v>
      </c>
    </row>
    <row r="16" spans="3:6" ht="12.75">
      <c r="C16" s="8">
        <f>SUM(C7:C15)</f>
        <v>582.7</v>
      </c>
      <c r="D16" s="8">
        <f>SUM(D7:D15)</f>
        <v>332313.7</v>
      </c>
      <c r="E16" s="8">
        <f>SUM(E7:E15)</f>
        <v>1040.4</v>
      </c>
      <c r="F16" s="8">
        <f>SUM(F7:F15)</f>
        <v>240882.7</v>
      </c>
    </row>
    <row r="17" ht="12.75">
      <c r="B17" s="14"/>
    </row>
  </sheetData>
  <sheetProtection/>
  <mergeCells count="2">
    <mergeCell ref="C4:D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H29"/>
  <sheetViews>
    <sheetView zoomScalePageLayoutView="0" workbookViewId="0" topLeftCell="A1">
      <selection activeCell="C32" sqref="C32"/>
    </sheetView>
  </sheetViews>
  <sheetFormatPr defaultColWidth="9.140625" defaultRowHeight="12.75"/>
  <cols>
    <col min="2" max="2" width="20.140625" style="0" bestFit="1" customWidth="1"/>
    <col min="3" max="5" width="25.7109375" style="0" customWidth="1"/>
    <col min="6" max="6" width="28.8515625" style="0" customWidth="1"/>
    <col min="7" max="8" width="26.7109375" style="0" customWidth="1"/>
  </cols>
  <sheetData>
    <row r="2" spans="2:8" ht="15.75">
      <c r="B2" s="53" t="s">
        <v>86</v>
      </c>
      <c r="C2" s="54"/>
      <c r="D2" s="54"/>
      <c r="E2" s="54"/>
      <c r="F2" s="54"/>
      <c r="G2" s="54"/>
      <c r="H2" s="54"/>
    </row>
    <row r="3" ht="13.5" thickBot="1"/>
    <row r="4" spans="2:8" ht="13.5" thickBot="1">
      <c r="B4" s="2" t="s">
        <v>9</v>
      </c>
      <c r="C4" s="51" t="s">
        <v>102</v>
      </c>
      <c r="D4" s="51"/>
      <c r="E4" s="51"/>
      <c r="F4" s="51"/>
      <c r="G4" s="6"/>
      <c r="H4" s="6"/>
    </row>
    <row r="6" spans="2:8" ht="158.25" customHeight="1">
      <c r="B6" s="3" t="s">
        <v>10</v>
      </c>
      <c r="C6" s="3" t="s">
        <v>51</v>
      </c>
      <c r="D6" s="3" t="s">
        <v>93</v>
      </c>
      <c r="E6" s="3" t="s">
        <v>94</v>
      </c>
      <c r="F6" s="3" t="s">
        <v>95</v>
      </c>
      <c r="G6" s="3" t="s">
        <v>96</v>
      </c>
      <c r="H6" s="3" t="s">
        <v>97</v>
      </c>
    </row>
    <row r="7" spans="2:8" ht="12.75">
      <c r="B7" s="4" t="s">
        <v>0</v>
      </c>
      <c r="C7" s="24">
        <v>131048</v>
      </c>
      <c r="D7" s="24">
        <v>24199.2</v>
      </c>
      <c r="E7" s="24">
        <v>12.4</v>
      </c>
      <c r="F7" s="24">
        <v>111479.1</v>
      </c>
      <c r="G7" s="24">
        <v>14003.6</v>
      </c>
      <c r="H7" s="24">
        <v>12.4</v>
      </c>
    </row>
    <row r="8" spans="2:8" ht="12.75">
      <c r="B8" s="4" t="s">
        <v>1</v>
      </c>
      <c r="C8" s="24">
        <v>26039.4</v>
      </c>
      <c r="D8" s="24">
        <v>17991.1</v>
      </c>
      <c r="E8" s="24">
        <v>189.8</v>
      </c>
      <c r="F8" s="24">
        <v>17212.8</v>
      </c>
      <c r="G8" s="24">
        <v>7576.9</v>
      </c>
      <c r="H8" s="24">
        <v>194.2</v>
      </c>
    </row>
    <row r="9" spans="2:8" ht="12.75">
      <c r="B9" s="4" t="s">
        <v>2</v>
      </c>
      <c r="C9" s="24">
        <v>14126.8</v>
      </c>
      <c r="D9" s="24">
        <v>6767.3</v>
      </c>
      <c r="E9" s="24">
        <v>189.8</v>
      </c>
      <c r="F9" s="24">
        <v>33369.5</v>
      </c>
      <c r="G9" s="24">
        <v>3422.3</v>
      </c>
      <c r="H9" s="24">
        <v>194.2</v>
      </c>
    </row>
    <row r="10" spans="2:8" ht="12.75">
      <c r="B10" s="4" t="s">
        <v>3</v>
      </c>
      <c r="C10" s="24">
        <v>89077.1</v>
      </c>
      <c r="D10" s="24">
        <v>62919.5</v>
      </c>
      <c r="E10" s="24">
        <v>189.8</v>
      </c>
      <c r="F10" s="24">
        <v>33034</v>
      </c>
      <c r="G10" s="24">
        <v>10328.8</v>
      </c>
      <c r="H10" s="24">
        <v>194.2</v>
      </c>
    </row>
    <row r="11" spans="2:8" ht="12.75">
      <c r="B11" s="4" t="s">
        <v>4</v>
      </c>
      <c r="C11" s="24">
        <v>7786.4</v>
      </c>
      <c r="D11" s="24">
        <v>2196.7</v>
      </c>
      <c r="E11" s="24">
        <v>189.8</v>
      </c>
      <c r="F11" s="24">
        <v>8419.6</v>
      </c>
      <c r="G11" s="24">
        <v>3741.7</v>
      </c>
      <c r="H11" s="24">
        <v>194.2</v>
      </c>
    </row>
    <row r="12" spans="2:8" ht="12.75">
      <c r="B12" s="4" t="s">
        <v>5</v>
      </c>
      <c r="C12" s="24">
        <v>25870.3</v>
      </c>
      <c r="D12" s="24">
        <v>9679.2</v>
      </c>
      <c r="E12" s="24">
        <v>189.8</v>
      </c>
      <c r="F12" s="24">
        <v>24311.6</v>
      </c>
      <c r="G12" s="24">
        <v>8014.6</v>
      </c>
      <c r="H12" s="24">
        <v>194.2</v>
      </c>
    </row>
    <row r="13" spans="2:8" ht="12.75">
      <c r="B13" s="4" t="s">
        <v>6</v>
      </c>
      <c r="C13" s="24">
        <v>12469.2</v>
      </c>
      <c r="D13" s="24">
        <v>2151.6</v>
      </c>
      <c r="E13" s="24">
        <v>189.8</v>
      </c>
      <c r="F13" s="24">
        <v>10801.8</v>
      </c>
      <c r="G13" s="24">
        <v>2417.1</v>
      </c>
      <c r="H13" s="24">
        <v>194.2</v>
      </c>
    </row>
    <row r="14" spans="2:8" ht="12.75">
      <c r="B14" s="4" t="s">
        <v>7</v>
      </c>
      <c r="C14" s="22">
        <v>11839.2</v>
      </c>
      <c r="D14" s="24">
        <v>3742.6</v>
      </c>
      <c r="E14" s="24">
        <v>189.8</v>
      </c>
      <c r="F14" s="22">
        <v>9747.5</v>
      </c>
      <c r="G14" s="24">
        <v>2941.4</v>
      </c>
      <c r="H14" s="24">
        <v>194.2</v>
      </c>
    </row>
    <row r="15" spans="2:8" ht="12.75">
      <c r="B15" s="4" t="s">
        <v>8</v>
      </c>
      <c r="C15" s="22">
        <v>15689.4</v>
      </c>
      <c r="D15" s="24">
        <v>3953.4</v>
      </c>
      <c r="E15" s="24">
        <v>189.8</v>
      </c>
      <c r="F15" s="22">
        <v>19361.3</v>
      </c>
      <c r="G15" s="24">
        <v>10023.9</v>
      </c>
      <c r="H15" s="24">
        <v>194.2</v>
      </c>
    </row>
    <row r="16" spans="3:8" ht="12.75">
      <c r="C16" s="21">
        <f aca="true" t="shared" si="0" ref="C16:H16">SUM(C7:C15)</f>
        <v>333945.80000000005</v>
      </c>
      <c r="D16" s="21">
        <f t="shared" si="0"/>
        <v>133600.6</v>
      </c>
      <c r="E16" s="21">
        <f t="shared" si="0"/>
        <v>1530.7999999999997</v>
      </c>
      <c r="F16" s="21">
        <f t="shared" si="0"/>
        <v>267737.2</v>
      </c>
      <c r="G16" s="21">
        <f t="shared" si="0"/>
        <v>62470.299999999996</v>
      </c>
      <c r="H16" s="21">
        <f t="shared" si="0"/>
        <v>1566.0000000000002</v>
      </c>
    </row>
    <row r="17" spans="7:8" ht="12.75">
      <c r="G17" s="19"/>
      <c r="H17" s="19"/>
    </row>
    <row r="18" ht="12.75" hidden="1"/>
    <row r="19" spans="2:8" ht="89.25" hidden="1">
      <c r="B19" s="3" t="s">
        <v>10</v>
      </c>
      <c r="C19" s="3" t="s">
        <v>78</v>
      </c>
      <c r="D19" s="3" t="s">
        <v>79</v>
      </c>
      <c r="E19" s="3"/>
      <c r="F19" s="3" t="s">
        <v>80</v>
      </c>
      <c r="G19" s="3" t="s">
        <v>66</v>
      </c>
      <c r="H19" s="39"/>
    </row>
    <row r="20" spans="2:8" ht="12.75" hidden="1">
      <c r="B20" s="4" t="s">
        <v>0</v>
      </c>
      <c r="C20" s="1">
        <v>13</v>
      </c>
      <c r="D20" s="24">
        <f>262.3</f>
        <v>262.3</v>
      </c>
      <c r="E20" s="24"/>
      <c r="F20" s="20">
        <v>2357.3</v>
      </c>
      <c r="G20" s="7">
        <f aca="true" t="shared" si="1" ref="G20:G28">C20+D20+F20</f>
        <v>2632.6000000000004</v>
      </c>
      <c r="H20" s="40"/>
    </row>
    <row r="21" spans="2:8" ht="12.75" hidden="1">
      <c r="B21" s="4" t="s">
        <v>1</v>
      </c>
      <c r="C21" s="1">
        <v>199.2</v>
      </c>
      <c r="D21" s="24">
        <v>39.4</v>
      </c>
      <c r="E21" s="24"/>
      <c r="F21" s="20">
        <v>1.3</v>
      </c>
      <c r="G21" s="7">
        <f t="shared" si="1"/>
        <v>239.9</v>
      </c>
      <c r="H21" s="40"/>
    </row>
    <row r="22" spans="2:8" ht="12.75" hidden="1">
      <c r="B22" s="4" t="s">
        <v>2</v>
      </c>
      <c r="C22" s="1">
        <v>199.2</v>
      </c>
      <c r="D22" s="24">
        <v>39.4</v>
      </c>
      <c r="E22" s="24"/>
      <c r="F22" s="20"/>
      <c r="G22" s="7">
        <f t="shared" si="1"/>
        <v>238.6</v>
      </c>
      <c r="H22" s="40"/>
    </row>
    <row r="23" spans="2:8" ht="12.75" hidden="1">
      <c r="B23" s="4" t="s">
        <v>3</v>
      </c>
      <c r="C23" s="1">
        <v>394.5</v>
      </c>
      <c r="D23" s="24">
        <v>39.4</v>
      </c>
      <c r="E23" s="24"/>
      <c r="F23" s="20">
        <v>105.6</v>
      </c>
      <c r="G23" s="7">
        <f t="shared" si="1"/>
        <v>539.5</v>
      </c>
      <c r="H23" s="40"/>
    </row>
    <row r="24" spans="2:8" ht="12.75" hidden="1">
      <c r="B24" s="4" t="s">
        <v>4</v>
      </c>
      <c r="C24" s="1">
        <v>199.2</v>
      </c>
      <c r="D24" s="24">
        <v>39.4</v>
      </c>
      <c r="E24" s="24"/>
      <c r="F24" s="20">
        <v>18.6</v>
      </c>
      <c r="G24" s="7">
        <f t="shared" si="1"/>
        <v>257.2</v>
      </c>
      <c r="H24" s="40"/>
    </row>
    <row r="25" spans="2:8" ht="12.75" hidden="1">
      <c r="B25" s="4" t="s">
        <v>5</v>
      </c>
      <c r="C25" s="1">
        <v>394.5</v>
      </c>
      <c r="D25" s="24">
        <v>39.4</v>
      </c>
      <c r="E25" s="24"/>
      <c r="F25" s="20"/>
      <c r="G25" s="7">
        <f t="shared" si="1"/>
        <v>433.9</v>
      </c>
      <c r="H25" s="40"/>
    </row>
    <row r="26" spans="2:8" ht="12.75" hidden="1">
      <c r="B26" s="4" t="s">
        <v>6</v>
      </c>
      <c r="C26" s="1">
        <v>199.2</v>
      </c>
      <c r="D26" s="24">
        <v>39.4</v>
      </c>
      <c r="E26" s="24"/>
      <c r="F26" s="20"/>
      <c r="G26" s="7">
        <f t="shared" si="1"/>
        <v>238.6</v>
      </c>
      <c r="H26" s="40"/>
    </row>
    <row r="27" spans="2:8" ht="12.75" hidden="1">
      <c r="B27" s="4" t="s">
        <v>7</v>
      </c>
      <c r="C27" s="1">
        <v>199.2</v>
      </c>
      <c r="D27" s="24">
        <v>39.4</v>
      </c>
      <c r="E27" s="24"/>
      <c r="F27" s="20"/>
      <c r="G27" s="7">
        <f t="shared" si="1"/>
        <v>238.6</v>
      </c>
      <c r="H27" s="40"/>
    </row>
    <row r="28" spans="2:8" ht="12.75" hidden="1">
      <c r="B28" s="4" t="s">
        <v>8</v>
      </c>
      <c r="C28" s="1">
        <v>199.2</v>
      </c>
      <c r="D28" s="24">
        <v>39.4</v>
      </c>
      <c r="E28" s="24"/>
      <c r="F28" s="20"/>
      <c r="G28" s="7">
        <f t="shared" si="1"/>
        <v>238.6</v>
      </c>
      <c r="H28" s="40"/>
    </row>
    <row r="29" spans="7:8" ht="12.75" hidden="1">
      <c r="G29" s="8">
        <f>SUM(G20:G28)</f>
        <v>5057.500000000001</v>
      </c>
      <c r="H29" s="8"/>
    </row>
    <row r="30" ht="12.75" hidden="1"/>
    <row r="31" ht="12.75" hidden="1"/>
  </sheetData>
  <sheetProtection/>
  <mergeCells count="2">
    <mergeCell ref="C4:F4"/>
    <mergeCell ref="B2:H2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</cp:lastModifiedBy>
  <cp:lastPrinted>2018-07-26T14:27:57Z</cp:lastPrinted>
  <dcterms:created xsi:type="dcterms:W3CDTF">1996-10-08T23:32:33Z</dcterms:created>
  <dcterms:modified xsi:type="dcterms:W3CDTF">2018-07-31T09:27:44Z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